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SUS\Desktop\АНАЛИЗ РАХАТ\"/>
    </mc:Choice>
  </mc:AlternateContent>
  <xr:revisionPtr revIDLastSave="0" documentId="13_ncr:1_{00F3711E-3E8A-4E45-A53A-106C1B6802DA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Баланс" sheetId="1" r:id="rId1"/>
    <sheet name="ОПУ" sheetId="5" r:id="rId2"/>
    <sheet name="Рентабельность" sheetId="6" r:id="rId3"/>
    <sheet name="Горизонтальный анализ" sheetId="2" r:id="rId4"/>
    <sheet name="ВЕРТИКАЛЬНЫЙ" sheetId="3" r:id="rId5"/>
    <sheet name="Ликвидность" sheetId="4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  <c r="B22" i="6" l="1"/>
  <c r="H18" i="6"/>
  <c r="H19" i="6"/>
  <c r="H20" i="6"/>
  <c r="H21" i="6"/>
  <c r="H22" i="6"/>
  <c r="H17" i="6"/>
  <c r="G22" i="6"/>
  <c r="G21" i="6"/>
  <c r="G20" i="6"/>
  <c r="G19" i="6"/>
  <c r="G18" i="6"/>
  <c r="G17" i="6"/>
  <c r="H9" i="6"/>
  <c r="H11" i="6"/>
  <c r="H13" i="6"/>
  <c r="H7" i="6"/>
  <c r="H5" i="6"/>
  <c r="G13" i="6"/>
  <c r="G11" i="6"/>
  <c r="G9" i="6"/>
  <c r="G7" i="6"/>
  <c r="C21" i="6"/>
  <c r="D21" i="6"/>
  <c r="E21" i="6"/>
  <c r="F21" i="6"/>
  <c r="B21" i="6"/>
  <c r="C20" i="6"/>
  <c r="D20" i="6"/>
  <c r="E20" i="6"/>
  <c r="F20" i="6"/>
  <c r="B20" i="6"/>
  <c r="B19" i="6"/>
  <c r="C18" i="6"/>
  <c r="D18" i="6"/>
  <c r="E18" i="6"/>
  <c r="F18" i="6"/>
  <c r="B18" i="6"/>
  <c r="C17" i="6"/>
  <c r="D17" i="6"/>
  <c r="E17" i="6"/>
  <c r="F17" i="6"/>
  <c r="B17" i="6"/>
  <c r="C13" i="6"/>
  <c r="D13" i="6"/>
  <c r="E13" i="6"/>
  <c r="F13" i="6"/>
  <c r="B13" i="6"/>
  <c r="C11" i="6"/>
  <c r="C19" i="6" s="1"/>
  <c r="D11" i="6"/>
  <c r="D19" i="6" s="1"/>
  <c r="E11" i="6"/>
  <c r="E19" i="6" s="1"/>
  <c r="F11" i="6"/>
  <c r="F19" i="6" s="1"/>
  <c r="B11" i="6"/>
  <c r="D9" i="6"/>
  <c r="E9" i="6"/>
  <c r="F9" i="6"/>
  <c r="B9" i="6"/>
  <c r="C7" i="6"/>
  <c r="D7" i="6"/>
  <c r="E7" i="6"/>
  <c r="F7" i="6"/>
  <c r="B7" i="6"/>
  <c r="G5" i="6"/>
  <c r="G1" i="6"/>
  <c r="B1" i="6"/>
  <c r="C1" i="6" s="1"/>
  <c r="D1" i="6" s="1"/>
  <c r="E1" i="6" s="1"/>
  <c r="F1" i="6" s="1"/>
  <c r="D5" i="6"/>
  <c r="E5" i="6"/>
  <c r="F5" i="6"/>
  <c r="C5" i="6"/>
  <c r="A19" i="6"/>
  <c r="G13" i="5"/>
  <c r="E13" i="5"/>
  <c r="E9" i="5"/>
  <c r="D13" i="5"/>
  <c r="C17" i="5"/>
  <c r="C15" i="5"/>
  <c r="C13" i="5"/>
  <c r="B13" i="5"/>
  <c r="B15" i="5" s="1"/>
  <c r="B17" i="5" s="1"/>
  <c r="C9" i="5"/>
  <c r="B9" i="5"/>
  <c r="C4" i="5"/>
  <c r="D4" i="5"/>
  <c r="D9" i="5" s="1"/>
  <c r="E4" i="5"/>
  <c r="F4" i="5"/>
  <c r="F9" i="5" s="1"/>
  <c r="F13" i="5" s="1"/>
  <c r="F15" i="5" s="1"/>
  <c r="F17" i="5" s="1"/>
  <c r="G4" i="5"/>
  <c r="G9" i="5" s="1"/>
  <c r="B4" i="5"/>
  <c r="E22" i="6" l="1"/>
  <c r="C22" i="6"/>
  <c r="D22" i="6"/>
  <c r="F22" i="6"/>
  <c r="G15" i="5"/>
  <c r="G17" i="5" s="1"/>
  <c r="E15" i="5"/>
  <c r="E17" i="5" s="1"/>
  <c r="D15" i="5"/>
  <c r="D17" i="5" s="1"/>
  <c r="H21" i="4"/>
  <c r="H20" i="4"/>
  <c r="H18" i="4"/>
  <c r="H19" i="4" s="1"/>
  <c r="D21" i="4"/>
  <c r="D19" i="4"/>
  <c r="D18" i="4"/>
  <c r="D14" i="4"/>
  <c r="D13" i="4"/>
  <c r="H14" i="4"/>
  <c r="H13" i="4"/>
  <c r="H12" i="4"/>
  <c r="E8" i="4"/>
  <c r="F8" i="4"/>
  <c r="G8" i="4"/>
  <c r="H8" i="4"/>
  <c r="I8" i="4"/>
  <c r="D8" i="4"/>
  <c r="E7" i="4"/>
  <c r="F7" i="4"/>
  <c r="G7" i="4"/>
  <c r="H7" i="4"/>
  <c r="I7" i="4"/>
  <c r="D7" i="4"/>
  <c r="E5" i="4"/>
  <c r="F5" i="4"/>
  <c r="G5" i="4"/>
  <c r="H5" i="4"/>
  <c r="I5" i="4"/>
  <c r="D5" i="4"/>
  <c r="E4" i="4"/>
  <c r="F4" i="4"/>
  <c r="G4" i="4"/>
  <c r="H4" i="4"/>
  <c r="I4" i="4"/>
  <c r="D4" i="4"/>
  <c r="E3" i="4"/>
  <c r="F3" i="4"/>
  <c r="G3" i="4"/>
  <c r="H3" i="4"/>
  <c r="I3" i="4"/>
  <c r="D3" i="4"/>
  <c r="D12" i="4"/>
  <c r="D15" i="4"/>
  <c r="H15" i="4"/>
  <c r="D20" i="4" l="1"/>
  <c r="G10" i="3"/>
  <c r="G18" i="3"/>
  <c r="G26" i="3"/>
  <c r="G34" i="3"/>
  <c r="K1" i="3"/>
  <c r="B1" i="3"/>
  <c r="C1" i="3"/>
  <c r="D1" i="3"/>
  <c r="E1" i="3"/>
  <c r="F1" i="3"/>
  <c r="G1" i="3"/>
  <c r="H1" i="3"/>
  <c r="I1" i="3"/>
  <c r="J1" i="3"/>
  <c r="A2" i="3"/>
  <c r="A3" i="3"/>
  <c r="A4" i="3"/>
  <c r="A5" i="3"/>
  <c r="A6" i="3"/>
  <c r="A8" i="3"/>
  <c r="A9" i="3"/>
  <c r="A10" i="3"/>
  <c r="A11" i="3"/>
  <c r="A12" i="3"/>
  <c r="A13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1" i="3"/>
  <c r="I14" i="1"/>
  <c r="J14" i="1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3" i="2"/>
  <c r="C23" i="2"/>
  <c r="D23" i="2"/>
  <c r="E23" i="2"/>
  <c r="F23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B28" i="2"/>
  <c r="C28" i="2"/>
  <c r="D28" i="2"/>
  <c r="E28" i="2"/>
  <c r="F28" i="2"/>
  <c r="B30" i="2"/>
  <c r="C30" i="2"/>
  <c r="D30" i="2"/>
  <c r="E30" i="2"/>
  <c r="F30" i="2"/>
  <c r="B31" i="2"/>
  <c r="C31" i="2"/>
  <c r="D31" i="2"/>
  <c r="E31" i="2"/>
  <c r="F31" i="2"/>
  <c r="B32" i="2"/>
  <c r="C32" i="2"/>
  <c r="D32" i="2"/>
  <c r="E32" i="2"/>
  <c r="F32" i="2"/>
  <c r="B33" i="2"/>
  <c r="C33" i="2"/>
  <c r="D33" i="2"/>
  <c r="E33" i="2"/>
  <c r="F33" i="2"/>
  <c r="B34" i="2"/>
  <c r="C34" i="2"/>
  <c r="D34" i="2"/>
  <c r="E34" i="2"/>
  <c r="F34" i="2"/>
  <c r="B35" i="2"/>
  <c r="C35" i="2"/>
  <c r="D35" i="2"/>
  <c r="E35" i="2"/>
  <c r="F35" i="2"/>
  <c r="B36" i="2"/>
  <c r="C36" i="2"/>
  <c r="D36" i="2"/>
  <c r="E36" i="2"/>
  <c r="F36" i="2"/>
  <c r="F37" i="2"/>
  <c r="C3" i="2"/>
  <c r="D3" i="2"/>
  <c r="E3" i="2"/>
  <c r="F3" i="2"/>
  <c r="B3" i="2"/>
  <c r="B1" i="2"/>
  <c r="C1" i="2"/>
  <c r="D1" i="2"/>
  <c r="E1" i="2"/>
  <c r="F1" i="2"/>
  <c r="G1" i="2"/>
  <c r="H1" i="2"/>
  <c r="I1" i="2"/>
  <c r="J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32" i="2"/>
  <c r="A33" i="2"/>
  <c r="A34" i="2"/>
  <c r="A35" i="2"/>
  <c r="A36" i="2"/>
  <c r="A39" i="2"/>
  <c r="A1" i="2"/>
  <c r="C29" i="1"/>
  <c r="B29" i="2" s="1"/>
  <c r="D29" i="1"/>
  <c r="C29" i="2" s="1"/>
  <c r="E29" i="1"/>
  <c r="D29" i="2" s="1"/>
  <c r="F29" i="1"/>
  <c r="F29" i="2" s="1"/>
  <c r="G29" i="1"/>
  <c r="G29" i="3" s="1"/>
  <c r="H29" i="1"/>
  <c r="I29" i="1"/>
  <c r="I38" i="1" s="1"/>
  <c r="J29" i="1"/>
  <c r="K29" i="1"/>
  <c r="B29" i="1"/>
  <c r="B38" i="1"/>
  <c r="D37" i="1"/>
  <c r="C37" i="2" s="1"/>
  <c r="E37" i="1"/>
  <c r="D37" i="2" s="1"/>
  <c r="F37" i="1"/>
  <c r="E37" i="2" s="1"/>
  <c r="G37" i="1"/>
  <c r="H37" i="1"/>
  <c r="I37" i="1"/>
  <c r="J37" i="1"/>
  <c r="J38" i="1" s="1"/>
  <c r="J39" i="1" s="1"/>
  <c r="K37" i="1"/>
  <c r="B37" i="1"/>
  <c r="J24" i="1"/>
  <c r="K24" i="1"/>
  <c r="C24" i="1"/>
  <c r="D22" i="1"/>
  <c r="D24" i="1" s="1"/>
  <c r="E22" i="1"/>
  <c r="E24" i="1" s="1"/>
  <c r="D24" i="2" s="1"/>
  <c r="F22" i="1"/>
  <c r="F24" i="1" s="1"/>
  <c r="E24" i="2" s="1"/>
  <c r="G22" i="1"/>
  <c r="G24" i="1" s="1"/>
  <c r="G24" i="3" s="1"/>
  <c r="H22" i="1"/>
  <c r="H24" i="1" s="1"/>
  <c r="I22" i="1"/>
  <c r="I24" i="1" s="1"/>
  <c r="J22" i="1"/>
  <c r="K22" i="1"/>
  <c r="B22" i="1"/>
  <c r="B24" i="1" s="1"/>
  <c r="K15" i="1"/>
  <c r="C37" i="1"/>
  <c r="B37" i="2" s="1"/>
  <c r="C22" i="1"/>
  <c r="D14" i="1"/>
  <c r="C14" i="2" s="1"/>
  <c r="E14" i="1"/>
  <c r="F14" i="1"/>
  <c r="E14" i="2" s="1"/>
  <c r="G14" i="1"/>
  <c r="G14" i="3" s="1"/>
  <c r="H14" i="1"/>
  <c r="K14" i="1"/>
  <c r="B14" i="1"/>
  <c r="C14" i="1"/>
  <c r="D7" i="1"/>
  <c r="E7" i="1"/>
  <c r="F7" i="1"/>
  <c r="E7" i="2" s="1"/>
  <c r="G7" i="1"/>
  <c r="G15" i="1" s="1"/>
  <c r="G4" i="3" s="1"/>
  <c r="H7" i="1"/>
  <c r="H15" i="1" s="1"/>
  <c r="I7" i="1"/>
  <c r="J7" i="1"/>
  <c r="K7" i="1"/>
  <c r="B7" i="1"/>
  <c r="C7" i="1"/>
  <c r="B7" i="2" s="1"/>
  <c r="B24" i="3" l="1"/>
  <c r="D24" i="3"/>
  <c r="B24" i="2"/>
  <c r="B14" i="3"/>
  <c r="B29" i="3"/>
  <c r="B39" i="1"/>
  <c r="E15" i="1"/>
  <c r="F15" i="1"/>
  <c r="E15" i="2" s="1"/>
  <c r="B22" i="2"/>
  <c r="B14" i="2"/>
  <c r="D14" i="3"/>
  <c r="G35" i="3"/>
  <c r="G27" i="3"/>
  <c r="G19" i="3"/>
  <c r="G11" i="3"/>
  <c r="C15" i="1"/>
  <c r="C22" i="3" s="1"/>
  <c r="D38" i="1"/>
  <c r="E29" i="2"/>
  <c r="F24" i="2"/>
  <c r="C7" i="2"/>
  <c r="G33" i="3"/>
  <c r="G25" i="3"/>
  <c r="G17" i="3"/>
  <c r="G9" i="3"/>
  <c r="G3" i="3"/>
  <c r="G32" i="3"/>
  <c r="G16" i="3"/>
  <c r="G8" i="3"/>
  <c r="D7" i="2"/>
  <c r="K38" i="1"/>
  <c r="K39" i="1" s="1"/>
  <c r="F22" i="2"/>
  <c r="F14" i="2"/>
  <c r="C37" i="3"/>
  <c r="G31" i="3"/>
  <c r="G23" i="3"/>
  <c r="G15" i="3"/>
  <c r="G7" i="3"/>
  <c r="B15" i="1"/>
  <c r="G38" i="1"/>
  <c r="C24" i="2"/>
  <c r="E22" i="2"/>
  <c r="G30" i="3"/>
  <c r="G22" i="3"/>
  <c r="G6" i="3"/>
  <c r="I39" i="1"/>
  <c r="D22" i="2"/>
  <c r="D14" i="2"/>
  <c r="G37" i="3"/>
  <c r="G21" i="3"/>
  <c r="G13" i="3"/>
  <c r="G5" i="3"/>
  <c r="H38" i="1"/>
  <c r="H39" i="1" s="1"/>
  <c r="C22" i="2"/>
  <c r="F15" i="2"/>
  <c r="F7" i="2"/>
  <c r="G36" i="3"/>
  <c r="G28" i="3"/>
  <c r="G20" i="3"/>
  <c r="G12" i="3"/>
  <c r="J15" i="1"/>
  <c r="I15" i="1"/>
  <c r="F38" i="1"/>
  <c r="E38" i="1"/>
  <c r="G39" i="1"/>
  <c r="C38" i="1"/>
  <c r="D39" i="1"/>
  <c r="D15" i="1"/>
  <c r="D22" i="3" s="1"/>
  <c r="B17" i="3" l="1"/>
  <c r="B25" i="3"/>
  <c r="B33" i="3"/>
  <c r="B5" i="3"/>
  <c r="B13" i="3"/>
  <c r="B23" i="3"/>
  <c r="B18" i="3"/>
  <c r="B26" i="3"/>
  <c r="B34" i="3"/>
  <c r="B6" i="3"/>
  <c r="B11" i="3"/>
  <c r="B19" i="3"/>
  <c r="B27" i="3"/>
  <c r="B35" i="3"/>
  <c r="B15" i="3"/>
  <c r="B20" i="3"/>
  <c r="B28" i="3"/>
  <c r="B36" i="3"/>
  <c r="B8" i="3"/>
  <c r="B3" i="3"/>
  <c r="B21" i="3"/>
  <c r="B9" i="3"/>
  <c r="B30" i="3"/>
  <c r="B10" i="3"/>
  <c r="B31" i="3"/>
  <c r="B16" i="3"/>
  <c r="B32" i="3"/>
  <c r="B4" i="3"/>
  <c r="B12" i="3"/>
  <c r="C14" i="3"/>
  <c r="C38" i="2"/>
  <c r="D38" i="3"/>
  <c r="G39" i="3"/>
  <c r="G38" i="3"/>
  <c r="F38" i="2"/>
  <c r="C10" i="3"/>
  <c r="C18" i="3"/>
  <c r="C26" i="3"/>
  <c r="C34" i="3"/>
  <c r="C11" i="3"/>
  <c r="C19" i="3"/>
  <c r="C27" i="3"/>
  <c r="C35" i="3"/>
  <c r="C4" i="3"/>
  <c r="C12" i="3"/>
  <c r="C20" i="3"/>
  <c r="C28" i="3"/>
  <c r="C36" i="3"/>
  <c r="C24" i="3"/>
  <c r="C5" i="3"/>
  <c r="C13" i="3"/>
  <c r="C21" i="3"/>
  <c r="C8" i="3"/>
  <c r="C6" i="3"/>
  <c r="C30" i="3"/>
  <c r="B15" i="2"/>
  <c r="C32" i="3"/>
  <c r="C15" i="3"/>
  <c r="C23" i="3"/>
  <c r="C31" i="3"/>
  <c r="C9" i="3"/>
  <c r="C17" i="3"/>
  <c r="C25" i="3"/>
  <c r="C33" i="3"/>
  <c r="C16" i="3"/>
  <c r="C3" i="3"/>
  <c r="F39" i="1"/>
  <c r="E38" i="2"/>
  <c r="C7" i="3"/>
  <c r="B37" i="3"/>
  <c r="E39" i="1"/>
  <c r="D39" i="2" s="1"/>
  <c r="D38" i="2"/>
  <c r="D15" i="3"/>
  <c r="D23" i="3"/>
  <c r="D31" i="3"/>
  <c r="D5" i="3"/>
  <c r="D37" i="3"/>
  <c r="D8" i="3"/>
  <c r="D16" i="3"/>
  <c r="D32" i="3"/>
  <c r="D3" i="3"/>
  <c r="D21" i="3"/>
  <c r="D9" i="3"/>
  <c r="D17" i="3"/>
  <c r="D25" i="3"/>
  <c r="D33" i="3"/>
  <c r="D10" i="3"/>
  <c r="D18" i="3"/>
  <c r="D26" i="3"/>
  <c r="D34" i="3"/>
  <c r="D11" i="3"/>
  <c r="D19" i="3"/>
  <c r="D27" i="3"/>
  <c r="D35" i="3"/>
  <c r="D4" i="3"/>
  <c r="D12" i="3"/>
  <c r="D20" i="3"/>
  <c r="D28" i="3"/>
  <c r="D36" i="3"/>
  <c r="C15" i="2"/>
  <c r="D6" i="3"/>
  <c r="D30" i="3"/>
  <c r="D13" i="3"/>
  <c r="D29" i="3"/>
  <c r="B22" i="3"/>
  <c r="D15" i="2"/>
  <c r="D7" i="3"/>
  <c r="D39" i="3"/>
  <c r="C39" i="1"/>
  <c r="C38" i="3"/>
  <c r="B38" i="2"/>
  <c r="C29" i="3"/>
  <c r="B38" i="3"/>
  <c r="B39" i="3"/>
  <c r="B7" i="3"/>
  <c r="B39" i="2" l="1"/>
  <c r="C39" i="3"/>
  <c r="C39" i="2"/>
  <c r="E39" i="2"/>
  <c r="F39" i="2"/>
</calcChain>
</file>

<file path=xl/sharedStrings.xml><?xml version="1.0" encoding="utf-8"?>
<sst xmlns="http://schemas.openxmlformats.org/spreadsheetml/2006/main" count="170" uniqueCount="121">
  <si>
    <t>Активы</t>
  </si>
  <si>
    <t>Долгосрочные активы</t>
  </si>
  <si>
    <t>Основные средства</t>
  </si>
  <si>
    <t>Нематериальные активы</t>
  </si>
  <si>
    <t>Авансы, уплаченные за долгосрочные активы</t>
  </si>
  <si>
    <t>Беспроцентные займы сотрудникам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</si>
  <si>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</si>
  <si>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</si>
  <si>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</si>
  <si>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КПН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</si>
  <si>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</si>
  <si>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</si>
  <si>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</si>
  <si>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</si>
  <si>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Капитал, приходящийся на собственников материнской компании</t>
  </si>
  <si>
    <t>Выпущенные акции</t>
  </si>
  <si>
    <t>Резервный капитал</t>
  </si>
  <si>
    <t>Резерв пересчета иностранной валюты</t>
  </si>
  <si>
    <t>Нераспределенная прибыль</t>
  </si>
  <si>
    <t>Неконтрольные доли участия</t>
  </si>
  <si>
    <t>Итого капитал</t>
  </si>
  <si>
    <t>Долгосрочные обязательства</t>
  </si>
  <si>
    <t>Отложенные налоговые обязательства</t>
  </si>
  <si>
    <t>Займы</t>
  </si>
  <si>
    <t>Торговая кредиторская щадолженность</t>
  </si>
  <si>
    <t>Авансы полученнные</t>
  </si>
  <si>
    <t>Текущий подоходный налог к уплате</t>
  </si>
  <si>
    <t xml:space="preserve">Прочие краткосрочные обязательства </t>
  </si>
  <si>
    <t>ИТОГО КАПИТАЛ И ОБЯЗАТЕЛЬСТВА</t>
  </si>
  <si>
    <t>Обязательства по вознаграждениям сотрудников</t>
  </si>
  <si>
    <t>Долгосрочные займы</t>
  </si>
  <si>
    <t>ИТОГО КРАТКОСРОЧНЫЕ ОБЯЗАТЕЛЬСТВА</t>
  </si>
  <si>
    <t>ИТОГО ОБЯЗАТЕЛЬСТВА</t>
  </si>
  <si>
    <t>ИТОГО ДОЛГОСРОЧНЫЕ ОБЯЗАТСЛЬТВА</t>
  </si>
  <si>
    <t>ИТОГО ДОЛГОСРОЧНЫЕ АКТИВЫ</t>
  </si>
  <si>
    <t>ИТОГО КРАТКОСРОЧНЫЕ АКТИВЫ</t>
  </si>
  <si>
    <t>Коэффициент текущей ликвидности</t>
  </si>
  <si>
    <t>Формула</t>
  </si>
  <si>
    <t>Краткосрочные активы / Краткосрочные обязательства</t>
  </si>
  <si>
    <t>Норматив</t>
  </si>
  <si>
    <t>от 1,5 до 2,5</t>
  </si>
  <si>
    <t>Коэффициент быстрой (срочной) ликвидности</t>
  </si>
  <si>
    <t>(Денежные средства + Краткосрочные финансовые инвестиции + Краткосрочная дебиторская задолженность) / Краткосрочные обязательства</t>
  </si>
  <si>
    <t>0,6-1,0</t>
  </si>
  <si>
    <t>Коэффициент абсолютной ликвидности</t>
  </si>
  <si>
    <t>(Денежные средства + Краткосрочные финансовые вложения) / Текущие обязательства</t>
  </si>
  <si>
    <t>более 0,2</t>
  </si>
  <si>
    <t>Оборотные активы - Краткосрочные обязательства</t>
  </si>
  <si>
    <t xml:space="preserve">Чистый оборотный капитал </t>
  </si>
  <si>
    <t>выше нуля</t>
  </si>
  <si>
    <t>№</t>
  </si>
  <si>
    <t>Соотношение дебиторской и кредиторской задолженности</t>
  </si>
  <si>
    <t>ДЗ / КЗ</t>
  </si>
  <si>
    <t>более 1</t>
  </si>
  <si>
    <t>А1</t>
  </si>
  <si>
    <t>А2</t>
  </si>
  <si>
    <t>А3</t>
  </si>
  <si>
    <t>А4</t>
  </si>
  <si>
    <t>П1</t>
  </si>
  <si>
    <t>П2</t>
  </si>
  <si>
    <t>П3</t>
  </si>
  <si>
    <t>П4</t>
  </si>
  <si>
    <t>Итого краткосрочные активы</t>
  </si>
  <si>
    <t>Итого долгосрочные активы</t>
  </si>
  <si>
    <t>Итого долгосрочные обязательства</t>
  </si>
  <si>
    <t>Итого краткосрочные обязательства</t>
  </si>
  <si>
    <t>Итогт обязтельства</t>
  </si>
  <si>
    <t>&gt;</t>
  </si>
  <si>
    <t>&lt;</t>
  </si>
  <si>
    <t>Денежные средства + Краткосрочные финансовые инвестиции</t>
  </si>
  <si>
    <t>Дебиторская задолженность + Запасы</t>
  </si>
  <si>
    <t>Краткосрочные активы - А1-А2</t>
  </si>
  <si>
    <t>Значения</t>
  </si>
  <si>
    <t>Краткосрочные займы+Краткосрочная кредиторская задолженность</t>
  </si>
  <si>
    <t>Краткосрочные обязательства - П1</t>
  </si>
  <si>
    <t>Капитал</t>
  </si>
  <si>
    <t>Пассивы</t>
  </si>
  <si>
    <t>Соотношение</t>
  </si>
  <si>
    <t>Показатели</t>
  </si>
  <si>
    <t xml:space="preserve">Показатели ликвидности </t>
  </si>
  <si>
    <t xml:space="preserve">Показатели платежеспособности </t>
  </si>
  <si>
    <t xml:space="preserve">Баланс ликвидности </t>
  </si>
  <si>
    <t xml:space="preserve">Правило баланса ликвидности </t>
  </si>
  <si>
    <t>Доходы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</si>
  <si>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</si>
  <si>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</si>
  <si>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</si>
  <si>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</si>
  <si>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Обесценение основных средств</t>
  </si>
  <si>
    <t>Прочие доходы</t>
  </si>
  <si>
    <t>Операционная прибыль</t>
  </si>
  <si>
    <t>Расходы по финансированию</t>
  </si>
  <si>
    <t>Доходы от финансирования</t>
  </si>
  <si>
    <t>Отрицательная курсовая разница</t>
  </si>
  <si>
    <t>Прибыль до налогообложения</t>
  </si>
  <si>
    <t>Расходы по налогу на прибыль</t>
  </si>
  <si>
    <t>Прибыль за отчетный год</t>
  </si>
  <si>
    <t xml:space="preserve">Прочий совокупный доход за вычетом налогов </t>
  </si>
  <si>
    <t>Итого совокупный доход за отчетный год за вычетом налогов</t>
  </si>
  <si>
    <t>Показатель</t>
  </si>
  <si>
    <t>-</t>
  </si>
  <si>
    <t>Прирост выручки, %</t>
  </si>
  <si>
    <t>Доля валовой прибыли в выручке, %</t>
  </si>
  <si>
    <t>Доля операционной прибыли в выручке, %</t>
  </si>
  <si>
    <t>Доля чистой прибыли в выручке, %</t>
  </si>
  <si>
    <t>Эффективная налоговая ставка, %</t>
  </si>
  <si>
    <t>Показатели рентабельности</t>
  </si>
  <si>
    <t>Модель ДюПона</t>
  </si>
  <si>
    <t>Рентабельность активов (ROA)</t>
  </si>
  <si>
    <t>Рентабельность капитала (ROE)</t>
  </si>
  <si>
    <t>Выручка / Активы</t>
  </si>
  <si>
    <t>Активы / Капитал</t>
  </si>
  <si>
    <t>Анализ ДюПона</t>
  </si>
  <si>
    <t>ROE = Чистая прибыль / Капитал</t>
  </si>
  <si>
    <t>ROE = Чистая приыбль / Выручка * Выручка / Активы * Активы / Капитал</t>
  </si>
  <si>
    <t>Рентабельность капитала зависит от изменения трех факторов:</t>
  </si>
  <si>
    <t>1. Маржа чистой прибыли (Доля чистой прибыли в выручке, %)</t>
  </si>
  <si>
    <t>2. Оборачиваемости активов (Выручка / Активы)</t>
  </si>
  <si>
    <t>3. Финансовый рычаг (Активы / Капитал)</t>
  </si>
  <si>
    <t>Изменение ROE за исследуемый период в большей степени зависило от изменения маржи чистой прибыли 4,6% до 10,5%. Оставшиеся покзатели демонстрируют либо снижение (оборачиваемость активов), либо небольшое увеличние (фин рычаг), т.е. практически никак не повлияли на рост ROE.</t>
  </si>
  <si>
    <t>Медиана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</si>
</sst>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rgb="FF1C1C1C"/>
      <name val="Arial"/>
      <family val="2"/>
    </font>
    <font>
      <sz val="10"/>
      <color rgb="FF1C1C1C"/>
      <name val="Arial"/>
      <family val="2"/>
    </font>
    <font>
      <i/>
      <sz val="10"/>
      <color rgb="FF1C1C1C"/>
      <name val="Arial"/>
      <family val="2"/>
    </font>
    <font>
      <b/>
      <i/>
      <sz val="10"/>
      <color rgb="FF1C1C1C"/>
      <name val="Arial"/>
      <family val="2"/>
    </font>
    <font>
      <u/>
      <sz val="10"/>
      <name val="Arial"/>
      <family val="2"/>
    </font>
    <font>
      <i/>
      <sz val="10"/>
      <color theme="9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/>
    <xf numFmtId="3" fontId="1" fillId="0" borderId="0" xfId="0" applyNumberFormat="1" applyFont="1"/>
    <xf numFmtId="3" fontId="0" fillId="0" borderId="2" xfId="0" applyNumberFormat="1" applyFill="1" applyBorder="1"/>
    <xf numFmtId="0" fontId="1" fillId="0" borderId="1" xfId="0" applyFont="1" applyBorder="1"/>
    <xf numFmtId="10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10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Border="1"/>
    <xf numFmtId="2" fontId="2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7" fillId="0" borderId="0" xfId="0" applyFont="1"/>
    <xf numFmtId="0" fontId="5" fillId="0" borderId="0" xfId="0" applyFont="1"/>
    <xf numFmtId="3" fontId="8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 applyAlignment="1">
      <alignment horizontal="right"/>
    </xf>
    <xf numFmtId="164" fontId="10" fillId="0" borderId="0" xfId="0" applyNumberFormat="1" applyFont="1"/>
    <xf numFmtId="164" fontId="11" fillId="0" borderId="0" xfId="0" applyNumberFormat="1" applyFont="1"/>
    <xf numFmtId="3" fontId="7" fillId="0" borderId="0" xfId="0" applyNumberFormat="1" applyFont="1"/>
    <xf numFmtId="164" fontId="9" fillId="0" borderId="0" xfId="0" applyNumberFormat="1" applyFont="1"/>
    <xf numFmtId="164" fontId="13" fillId="0" borderId="0" xfId="0" applyNumberFormat="1" applyFont="1"/>
    <xf numFmtId="164" fontId="14" fillId="0" borderId="0" xfId="0" applyNumberFormat="1" applyFont="1"/>
    <xf numFmtId="164" fontId="12" fillId="2" borderId="0" xfId="0" applyNumberFormat="1" applyFont="1" applyFill="1"/>
    <xf numFmtId="164" fontId="9" fillId="2" borderId="0" xfId="0" applyNumberFormat="1" applyFont="1" applyFill="1"/>
    <xf numFmtId="165" fontId="7" fillId="0" borderId="0" xfId="0" applyNumberFormat="1" applyFont="1"/>
    <xf numFmtId="165" fontId="1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анализ'!$A$15</c:f>
              <c:strCache>
                <c:ptCount val="1"/>
                <c:pt idx="0">
                  <c:v>ИТОГО АКТИВЫ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анализ'!$B$15:$F$15</c:f>
              <c:numCache>
                <c:formatCode>0.00%</c:formatCode>
                <c:ptCount val="5"/>
                <c:pt idx="0">
                  <c:v>9.8727603343068182E-2</c:v>
                </c:pt>
                <c:pt idx="1">
                  <c:v>0.10670776911027202</c:v>
                </c:pt>
                <c:pt idx="2">
                  <c:v>0.10438290471300582</c:v>
                </c:pt>
                <c:pt idx="3">
                  <c:v>9.2812159573264497E-2</c:v>
                </c:pt>
                <c:pt idx="4">
                  <c:v>0.25373553045349406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D-4346-9F85-03F8B5846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527903"/>
        <c:axId val="1151888735"/>
      </c:lineChart>
      <c:catAx>
        <c:axId val="70652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51888735"/>
        <c:crosses val="autoZero"/>
        <c:auto val="1"/>
        <c:lblAlgn val="ctr"/>
        <c:lblOffset val="100"/>
        <c:noMultiLvlLbl val="0"/>
      </c:catAx>
      <c:valAx>
        <c:axId val="115188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70652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анализ'!$A$38</c:f>
              <c:strCache>
                <c:ptCount val="1"/>
                <c:pt idx="0">
                  <c:v>ИТОГО ОБЯЗАТЕЛЬСТВА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анализ'!$B$38:$F$38</c:f>
              <c:numCache>
                <c:formatCode>0.00%</c:formatCode>
                <c:ptCount val="5"/>
                <c:pt idx="0">
                  <c:v>-9.3453605285837016E-3</c:v>
                </c:pt>
                <c:pt idx="1">
                  <c:v>-0.11273780409438527</c:v>
                </c:pt>
                <c:pt idx="2">
                  <c:v>0.28620411962495629</c:v>
                </c:pt>
                <c:pt idx="3">
                  <c:v>-3.2955483792015072E-2</c:v>
                </c:pt>
                <c:pt idx="4">
                  <c:v>0.80433648383498779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5-494C-A02F-D03AC1E55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91503"/>
        <c:axId val="987707519"/>
      </c:lineChart>
      <c:catAx>
        <c:axId val="1279691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987707519"/>
        <c:crosses val="autoZero"/>
        <c:auto val="1"/>
        <c:lblAlgn val="ctr"/>
        <c:lblOffset val="100"/>
        <c:noMultiLvlLbl val="0"/>
      </c:catAx>
      <c:valAx>
        <c:axId val="987707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279691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'Горизонтальный анализ'!$A$24</c:f>
              <c:strCache>
                <c:ptCount val="1"/>
                <c:pt idx="0">
                  <c:v>Итого капитал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'Горизонтальный анализ'!$B$1:$F$1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'Горизонтальный анализ'!$B$24:$F$24</c:f>
              <c:numCache>
                <c:formatCode>0.00%</c:formatCode>
                <c:ptCount val="5"/>
                <c:pt idx="0">
                  <c:v>0.11740700665583059</c:v>
                </c:pt>
                <c:pt idx="1">
                  <c:v>0.14033442263223939</c:v>
                </c:pt>
                <c:pt idx="2">
                  <c:v>8.2704809303028481E-2</c:v>
                </c:pt>
                <c:pt idx="3">
                  <c:v>0.11062549810891364</c:v>
                </c:pt>
                <c:pt idx="4">
                  <c:v>0.18583202669477994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4-4CA6-8016-04C895D2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85823"/>
        <c:axId val="1151886239"/>
      </c:lineChart>
      <c:catAx>
        <c:axId val="128358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151886239"/>
        <c:crosses val="autoZero"/>
        <c:auto val="1"/>
        <c:lblAlgn val="ctr"/>
        <c:lblOffset val="100"/>
        <c:noMultiLvlLbl val="0"/>
      </c:catAx>
      <c:valAx>
        <c:axId val="115188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KZ"/>
          </a:p>
        </c:txPr>
        <c:crossAx val="128358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39969711388416"/>
          <c:y val="0.11006207458312657"/>
          <c:w val="0.42097179373046206"/>
          <c:h val="0.77036336569700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1C-4EDE-B2C4-7076D03721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1C-4EDE-B2C4-7076D03721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1C-4EDE-B2C4-7076D03721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1C-4EDE-B2C4-7076D03721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1C-4EDE-B2C4-7076D037211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1C-4EDE-B2C4-7076D037211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1C-4EDE-B2C4-7076D037211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1C-4EDE-B2C4-7076D037211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1C-4EDE-B2C4-7076D037211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1C-4EDE-B2C4-7076D03721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(ВЕРТИКАЛЬНЫЙ!$A$3:$A$6,ВЕРТИКАЛЬНЫЙ!$A$8:$A$13)</c:f>
              <c:strCache>
                <c:ptCount val="10"/>
                <c:pt idx="0">
                  <c:v>Основные средства</c:v>
                </c:pt>
                <c:pt idx="1">
                  <c:v>Нематериальные активы</c:v>
                </c:pt>
                <c:pt idx="2">
                  <c:v>Авансы, уплаченные за долгосрочные активы</c:v>
                </c:pt>
                <c:pt idx="3">
                  <c:v>Беспроцентные займы сотрудникам</c:v>
                </c:pt>
                <c:pt idx="4">
                  <c:v>Товарно-материальные запасы</c:v>
                </c:pt>
                <c:pt idx="5">
                  <c:v>Торговая дебиторская задолженность</c:v>
                </c:pt>
                <c:pt idx="6">
                  <c:v>Авансовые платежи</c:v>
                </c:pt>
                <c:pt idx="7">
                  <c:v>Предоплата по КПН</c:v>
                </c:pt>
                <c:pt idx="8">
                  <c:v>Прочие краткосрочные активы</c:v>
                </c:pt>
                <c:pt idx="9">
                  <c:v>Денежные средства и их эквиваленты</c:v>
                </c:pt>
              </c:strCache>
            </c:strRef>
          </c:cat>
          <c:val>
            <c:numRef>
              <c:f>(ВЕРТИКАЛЬНЫЙ!$B$3:$B$6,ВЕРТИКАЛЬНЫЙ!$B$8:$B$13)</c:f>
              <c:numCache>
                <c:formatCode>0.0%</c:formatCode>
                <c:ptCount val="10"/>
                <c:pt idx="0">
                  <c:v>0.48489011612410277</c:v>
                </c:pt>
                <c:pt idx="1">
                  <c:v>2.4830176077696498E-3</c:v>
                </c:pt>
                <c:pt idx="2">
                  <c:v>1.1424915591829215E-2</c:v>
                </c:pt>
                <c:pt idx="3">
                  <c:v>2.1753583346570179E-3</c:v>
                </c:pt>
                <c:pt idx="4">
                  <c:v>0.3380739865685255</c:v>
                </c:pt>
                <c:pt idx="5">
                  <c:v>9.3458108518646339E-3</c:v>
                </c:pt>
                <c:pt idx="6">
                  <c:v>0.11150867179861119</c:v>
                </c:pt>
                <c:pt idx="7">
                  <c:v>9.7647612270741514E-3</c:v>
                </c:pt>
                <c:pt idx="8">
                  <c:v>8.7968740950824294E-3</c:v>
                </c:pt>
                <c:pt idx="9">
                  <c:v>2.1536487800483436E-2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A-4087-8936-584D9E95C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F-4E04-8905-332839DFCF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F-4E04-8905-332839DFCF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2F-4E04-8905-332839DFCF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B2F-4E04-8905-332839DFCF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B2F-4E04-8905-332839DFCF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B2F-4E04-8905-332839DFCF1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B2F-4E04-8905-332839DFCF1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B2F-4E04-8905-332839DFCF1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B2F-4E04-8905-332839DFCF1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B2F-4E04-8905-332839DFCF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(ВЕРТИКАЛЬНЫЙ!$A$3:$A$6,ВЕРТИКАЛЬНЫЙ!$A$8:$A$13)</c:f>
              <c:strCache>
                <c:ptCount val="10"/>
                <c:pt idx="0">
                  <c:v>Основные средства</c:v>
                </c:pt>
                <c:pt idx="1">
                  <c:v>Нематериальные активы</c:v>
                </c:pt>
                <c:pt idx="2">
                  <c:v>Авансы, уплаченные за долгосрочные активы</c:v>
                </c:pt>
                <c:pt idx="3">
                  <c:v>Беспроцентные займы сотрудникам</c:v>
                </c:pt>
                <c:pt idx="4">
                  <c:v>Товарно-материальные запасы</c:v>
                </c:pt>
                <c:pt idx="5">
                  <c:v>Торговая дебиторская задолженность</c:v>
                </c:pt>
                <c:pt idx="6">
                  <c:v>Авансовые платежи</c:v>
                </c:pt>
                <c:pt idx="7">
                  <c:v>Предоплата по КПН</c:v>
                </c:pt>
                <c:pt idx="8">
                  <c:v>Прочие краткосрочные активы</c:v>
                </c:pt>
                <c:pt idx="9">
                  <c:v>Денежные средства и их эквиваленты</c:v>
                </c:pt>
              </c:strCache>
            </c:strRef>
          </c:cat>
          <c:val>
            <c:numRef>
              <c:f>(ВЕРТИКАЛЬНЫЙ!$G$3:$G$6,ВЕРТИКАЛЬНЫЙ!$G$8:$G$13)</c:f>
              <c:numCache>
                <c:formatCode>0.0%</c:formatCode>
                <c:ptCount val="10"/>
                <c:pt idx="0">
                  <c:v>0.39450628316279368</c:v>
                </c:pt>
                <c:pt idx="1">
                  <c:v>3.0147709751137909E-3</c:v>
                </c:pt>
                <c:pt idx="2">
                  <c:v>1.1738937746520086E-3</c:v>
                </c:pt>
                <c:pt idx="3">
                  <c:v>2.8936853380056411E-4</c:v>
                </c:pt>
                <c:pt idx="4">
                  <c:v>0.28849074576603401</c:v>
                </c:pt>
                <c:pt idx="5">
                  <c:v>1.6741331847760933E-2</c:v>
                </c:pt>
                <c:pt idx="6">
                  <c:v>2.4242640448846674E-2</c:v>
                </c:pt>
                <c:pt idx="7">
                  <c:v>8.3054291501025272E-3</c:v>
                </c:pt>
                <c:pt idx="8">
                  <c:v>1.6489956739772351E-2</c:v>
                </c:pt>
                <c:pt idx="9">
                  <c:v>0.2467455796011235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4-4E6A-9737-63F7D5E1F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552450</xdr:colOff>
      <xdr:row>1</xdr:row>
      <xdr:rowOff>3175</xdr:rowOff>
    </xdr:from>
    <xdr:to>
      <xdr:col>18</xdr:col>
      <xdr:colOff>3175</xdr:colOff>
      <xdr:row>15</xdr:row>
      <xdr:rowOff>168275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930EC93-D12F-4B8B-8E10-9009866BA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546100</xdr:colOff>
      <xdr:row>16</xdr:row>
      <xdr:rowOff>28575</xdr:rowOff>
    </xdr:from>
    <xdr:to>
      <xdr:col>18</xdr:col>
      <xdr:colOff>15875</xdr:colOff>
      <xdr:row>30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B588B72-EB1C-49EE-BA0E-4A00076869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558801</xdr:colOff>
      <xdr:row>30</xdr:row>
      <xdr:rowOff>88900</xdr:rowOff>
    </xdr:from>
    <xdr:to>
      <xdr:col>18</xdr:col>
      <xdr:colOff>6351</xdr:colOff>
      <xdr:row>44</xdr:row>
      <xdr:rowOff>101599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AB72A108-FA63-4A77-A087-AC2369B1B2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333374</xdr:colOff>
      <xdr:row>2</xdr:row>
      <xdr:rowOff>60325</xdr:rowOff>
    </xdr:from>
    <xdr:to>
      <xdr:col>19</xdr:col>
      <xdr:colOff>342899</xdr:colOff>
      <xdr:row>16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7584B09-B423-4759-9401-77E0B825D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320675</xdr:colOff>
      <xdr:row>18</xdr:row>
      <xdr:rowOff>53975</xdr:rowOff>
    </xdr:from>
    <xdr:to>
      <xdr:col>19</xdr:col>
      <xdr:colOff>15875</xdr:colOff>
      <xdr:row>33</xdr:row>
      <xdr:rowOff>34925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FA3B8EC8-D57C-4957-931B-5D6730C5E7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workbookViewId="0">
      <pane ySplit="1" topLeftCell="A20" activePane="bottomLeft" state="frozen"/>
      <selection pane="bottomLeft" activeCell="A29" sqref="A29"/>
    </sheetView>
  </sheetViews>
  <sheetFormatPr defaultRowHeight="14.5" x14ac:dyDescent="0.35"/>
  <cols>
    <col min="1" max="1" width="33.36328125" style="1" customWidth="1"/>
    <col min="2" max="7" width="9.7265625" bestFit="1" customWidth="1"/>
  </cols>
  <sheetData>
    <row r="1" spans="1:11" x14ac:dyDescent="0.35">
      <c r="A1" s="4" t="s">
        <v>0</v>
      </c>
      <c r="B1" s="10">
        <v>2010</v>
      </c>
      <c r="C1" s="10">
        <v>2011</v>
      </c>
      <c r="D1" s="10">
        <v>2012</v>
      </c>
      <c r="E1" s="10">
        <v>2013</v>
      </c>
      <c r="F1" s="10">
        <v>2014</v>
      </c>
      <c r="G1" s="10">
        <v>2015</v>
      </c>
      <c r="H1" s="10">
        <v>2016</v>
      </c>
      <c r="I1" s="10">
        <v>2017</v>
      </c>
      <c r="J1" s="10">
        <v>2018</v>
      </c>
      <c r="K1" s="10">
        <v>2019</v>
      </c>
    </row>
    <row r="2" spans="1:1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2" t="s">
        <v>2</v>
      </c>
      <c r="B3" s="3">
        <v>7158474</v>
      </c>
      <c r="C3" s="3">
        <v>6643849</v>
      </c>
      <c r="D3" s="3">
        <v>6963751</v>
      </c>
      <c r="E3" s="3">
        <v>7105582</v>
      </c>
      <c r="F3" s="3">
        <v>7784489</v>
      </c>
      <c r="G3" s="3">
        <v>10715814</v>
      </c>
      <c r="H3" s="3"/>
      <c r="I3" s="3"/>
      <c r="J3" s="3"/>
      <c r="K3" s="3"/>
    </row>
    <row r="4" spans="1:11" x14ac:dyDescent="0.35">
      <c r="A4" s="2" t="s">
        <v>3</v>
      </c>
      <c r="B4" s="3">
        <v>36657</v>
      </c>
      <c r="C4" s="3">
        <v>52327</v>
      </c>
      <c r="D4" s="3">
        <v>54224</v>
      </c>
      <c r="E4" s="3">
        <v>68449</v>
      </c>
      <c r="F4" s="3">
        <v>72782</v>
      </c>
      <c r="G4" s="3">
        <v>81889</v>
      </c>
      <c r="H4" s="3"/>
      <c r="I4" s="3"/>
      <c r="J4" s="3"/>
      <c r="K4" s="3"/>
    </row>
    <row r="5" spans="1:11" ht="29" x14ac:dyDescent="0.35">
      <c r="A5" s="2" t="s">
        <v>4</v>
      </c>
      <c r="B5" s="3">
        <v>168667</v>
      </c>
      <c r="C5" s="3">
        <v>211573</v>
      </c>
      <c r="D5" s="3">
        <v>140577</v>
      </c>
      <c r="E5" s="3">
        <v>149772</v>
      </c>
      <c r="F5" s="3">
        <v>436246</v>
      </c>
      <c r="G5" s="3">
        <v>31886</v>
      </c>
      <c r="H5" s="3"/>
      <c r="I5" s="3"/>
      <c r="J5" s="3"/>
      <c r="K5" s="3"/>
    </row>
    <row r="6" spans="1:11" x14ac:dyDescent="0.35">
      <c r="A6" s="2" t="s">
        <v>5</v>
      </c>
      <c r="B6" s="3">
        <v>32115</v>
      </c>
      <c r="C6" s="3">
        <v>32454</v>
      </c>
      <c r="D6" s="3">
        <v>24307</v>
      </c>
      <c r="E6" s="3">
        <v>24865</v>
      </c>
      <c r="F6" s="3">
        <v>12971</v>
      </c>
      <c r="G6" s="3">
        <v>7860</v>
      </c>
      <c r="H6" s="3"/>
      <c r="I6" s="3"/>
      <c r="J6" s="3"/>
      <c r="K6" s="3"/>
    </row>
    <row r="7" spans="1:11" x14ac:dyDescent="0.35">
      <c r="A7" s="12" t="s">
        <v>63</v>
      </c>
      <c r="B7" s="5">
        <f>SUM(B3:B6)</f>
        <v>7395913</v>
      </c>
      <c r="C7" s="5">
        <f>SUM(C3:C6)</f>
        <v>6940203</v>
      </c>
      <c r="D7" s="5">
        <f t="shared" ref="D7:K7" si="0">SUM(D3:D6)</f>
        <v>7182859</v>
      </c>
      <c r="E7" s="5">
        <f t="shared" si="0"/>
        <v>7348668</v>
      </c>
      <c r="F7" s="5">
        <f t="shared" si="0"/>
        <v>8306488</v>
      </c>
      <c r="G7" s="5">
        <f t="shared" si="0"/>
        <v>10837449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11" x14ac:dyDescent="0.35">
      <c r="A8" s="2" t="s">
        <v>6</v>
      </c>
      <c r="B8" s="3">
        <v>4991015</v>
      </c>
      <c r="C8" s="3">
        <v>6660579</v>
      </c>
      <c r="D8" s="3">
        <v>7474718</v>
      </c>
      <c r="E8" s="3">
        <v>7554499</v>
      </c>
      <c r="F8" s="3">
        <v>8786772</v>
      </c>
      <c r="G8" s="3">
        <v>7836157</v>
      </c>
      <c r="H8" s="3"/>
      <c r="I8" s="3"/>
      <c r="J8" s="3"/>
      <c r="K8" s="3"/>
    </row>
    <row r="9" spans="1:11" ht="29" x14ac:dyDescent="0.35">
      <c r="A9" s="2" t="s">
        <v>7</v>
      </c>
      <c r="B9" s="3">
        <v>137973</v>
      </c>
      <c r="C9" s="3">
        <v>274596</v>
      </c>
      <c r="D9" s="3">
        <v>449614</v>
      </c>
      <c r="E9" s="3">
        <v>431140</v>
      </c>
      <c r="F9" s="3">
        <v>286138</v>
      </c>
      <c r="G9" s="3">
        <v>454738</v>
      </c>
      <c r="H9" s="3"/>
      <c r="I9" s="3"/>
      <c r="J9" s="3"/>
      <c r="K9" s="3"/>
    </row>
    <row r="10" spans="1:11" x14ac:dyDescent="0.35">
      <c r="A10" s="2" t="s">
        <v>8</v>
      </c>
      <c r="B10" s="3">
        <v>1646212</v>
      </c>
      <c r="C10" s="3">
        <v>1537589</v>
      </c>
      <c r="D10" s="3">
        <v>1144039</v>
      </c>
      <c r="E10" s="3">
        <v>638958</v>
      </c>
      <c r="F10" s="3">
        <v>622659</v>
      </c>
      <c r="G10" s="3">
        <v>658493</v>
      </c>
      <c r="H10" s="3"/>
      <c r="I10" s="3"/>
      <c r="J10" s="3"/>
      <c r="K10" s="3"/>
    </row>
    <row r="11" spans="1:11" x14ac:dyDescent="0.35">
      <c r="A11" s="2" t="s">
        <v>9</v>
      </c>
      <c r="B11" s="3">
        <v>144158</v>
      </c>
      <c r="C11" s="3">
        <v>105150</v>
      </c>
      <c r="D11" s="3">
        <v>215196</v>
      </c>
      <c r="E11" s="3">
        <v>165590</v>
      </c>
      <c r="F11" s="3">
        <v>34287</v>
      </c>
      <c r="G11" s="3">
        <v>225597</v>
      </c>
      <c r="H11" s="3"/>
      <c r="I11" s="3"/>
      <c r="J11" s="3"/>
      <c r="K11" s="3"/>
    </row>
    <row r="12" spans="1:11" x14ac:dyDescent="0.35">
      <c r="A12" s="2" t="s">
        <v>10</v>
      </c>
      <c r="B12" s="3">
        <v>129869</v>
      </c>
      <c r="C12" s="3">
        <v>138116</v>
      </c>
      <c r="D12" s="3">
        <v>181435</v>
      </c>
      <c r="E12" s="3">
        <v>247264</v>
      </c>
      <c r="F12" s="3">
        <v>364860</v>
      </c>
      <c r="G12" s="3">
        <v>447910</v>
      </c>
      <c r="H12" s="3"/>
      <c r="I12" s="3"/>
      <c r="J12" s="3"/>
      <c r="K12" s="3"/>
    </row>
    <row r="13" spans="1:11" ht="29" x14ac:dyDescent="0.35">
      <c r="A13" s="2" t="s">
        <v>11</v>
      </c>
      <c r="B13" s="3">
        <v>317945</v>
      </c>
      <c r="C13" s="3">
        <v>564376</v>
      </c>
      <c r="D13" s="3">
        <v>1303613</v>
      </c>
      <c r="E13" s="3">
        <v>3439182</v>
      </c>
      <c r="F13" s="3">
        <v>3264126</v>
      </c>
      <c r="G13" s="3">
        <v>6702250</v>
      </c>
      <c r="H13" s="3"/>
      <c r="I13" s="3"/>
      <c r="J13" s="3"/>
      <c r="K13" s="3"/>
    </row>
    <row r="14" spans="1:11" x14ac:dyDescent="0.35">
      <c r="A14" s="4" t="s">
        <v>62</v>
      </c>
      <c r="B14" s="5">
        <f>SUM(B8:B13)</f>
        <v>7367172</v>
      </c>
      <c r="C14" s="5">
        <f>SUM(C8:C13)</f>
        <v>9280406</v>
      </c>
      <c r="D14" s="5">
        <f t="shared" ref="D14:K14" si="1">SUM(D8:D13)</f>
        <v>10768615</v>
      </c>
      <c r="E14" s="5">
        <f t="shared" si="1"/>
        <v>12476633</v>
      </c>
      <c r="F14" s="5">
        <f t="shared" si="1"/>
        <v>13358842</v>
      </c>
      <c r="G14" s="5">
        <f t="shared" si="1"/>
        <v>16325145</v>
      </c>
      <c r="H14" s="5">
        <f t="shared" si="1"/>
        <v>0</v>
      </c>
      <c r="I14" s="5">
        <f t="shared" ref="I14" si="2">SUM(I8:I13)</f>
        <v>0</v>
      </c>
      <c r="J14" s="5">
        <f t="shared" ref="J14" si="3">SUM(J8:J13)</f>
        <v>0</v>
      </c>
      <c r="K14" s="5">
        <f t="shared" si="1"/>
        <v>0</v>
      </c>
    </row>
    <row r="15" spans="1:11" x14ac:dyDescent="0.35">
      <c r="A15" s="6" t="s">
        <v>12</v>
      </c>
      <c r="B15" s="7">
        <f>SUM(B7,B14)</f>
        <v>14763085</v>
      </c>
      <c r="C15" s="7">
        <f>SUM(C7,C14)</f>
        <v>16220609</v>
      </c>
      <c r="D15" s="7">
        <f t="shared" ref="D15:K15" si="4">SUM(D7,D14)</f>
        <v>17951474</v>
      </c>
      <c r="E15" s="7">
        <f t="shared" si="4"/>
        <v>19825301</v>
      </c>
      <c r="F15" s="7">
        <f t="shared" si="4"/>
        <v>21665330</v>
      </c>
      <c r="G15" s="7">
        <f t="shared" si="4"/>
        <v>27162594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</row>
    <row r="16" spans="1:11" x14ac:dyDescent="0.35">
      <c r="A16" s="2" t="s">
        <v>13</v>
      </c>
      <c r="B16" s="3"/>
      <c r="D16" s="3"/>
      <c r="E16" s="3"/>
      <c r="F16" s="3"/>
      <c r="G16" s="3"/>
      <c r="H16" s="3"/>
      <c r="I16" s="3"/>
      <c r="J16" s="3"/>
      <c r="K16" s="3"/>
    </row>
    <row r="17" spans="1:11" ht="43.5" x14ac:dyDescent="0.35">
      <c r="A17" s="2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2" t="s">
        <v>15</v>
      </c>
      <c r="B18" s="3">
        <v>900000</v>
      </c>
      <c r="C18" s="3">
        <v>900000</v>
      </c>
      <c r="D18" s="3">
        <v>900000</v>
      </c>
      <c r="E18" s="3">
        <v>900000</v>
      </c>
      <c r="F18" s="3">
        <v>900000</v>
      </c>
      <c r="G18" s="3">
        <v>900000</v>
      </c>
      <c r="H18" s="3"/>
      <c r="I18" s="3"/>
      <c r="J18" s="3"/>
      <c r="K18" s="3"/>
    </row>
    <row r="19" spans="1:11" x14ac:dyDescent="0.35">
      <c r="A19" s="2" t="s">
        <v>16</v>
      </c>
      <c r="B19" s="3">
        <v>180000</v>
      </c>
      <c r="C19" s="3">
        <v>180000</v>
      </c>
      <c r="D19" s="3">
        <v>180000</v>
      </c>
      <c r="E19" s="3">
        <v>180000</v>
      </c>
      <c r="F19" s="3">
        <v>180000</v>
      </c>
      <c r="G19" s="3">
        <v>180000</v>
      </c>
      <c r="H19" s="3"/>
      <c r="I19" s="3"/>
      <c r="J19" s="3"/>
      <c r="K19" s="3"/>
    </row>
    <row r="20" spans="1:11" ht="29" x14ac:dyDescent="0.35">
      <c r="A20" s="2" t="s">
        <v>17</v>
      </c>
      <c r="B20" s="3">
        <v>-9293</v>
      </c>
      <c r="C20" s="3">
        <v>-1779</v>
      </c>
      <c r="D20" s="3">
        <v>-5292</v>
      </c>
      <c r="E20" s="3">
        <v>-13996</v>
      </c>
      <c r="F20" s="3">
        <v>-22936</v>
      </c>
      <c r="G20" s="3">
        <v>193532</v>
      </c>
      <c r="H20" s="3"/>
      <c r="I20" s="3"/>
      <c r="J20" s="3"/>
      <c r="K20" s="3"/>
    </row>
    <row r="21" spans="1:11" x14ac:dyDescent="0.35">
      <c r="A21" s="2" t="s">
        <v>18</v>
      </c>
      <c r="B21" s="3">
        <v>11516694</v>
      </c>
      <c r="C21" s="3">
        <v>12987036</v>
      </c>
      <c r="D21" s="3">
        <v>14964403</v>
      </c>
      <c r="E21" s="3">
        <v>16299627</v>
      </c>
      <c r="F21" s="3">
        <v>18229659</v>
      </c>
      <c r="G21" s="3">
        <v>21597284</v>
      </c>
      <c r="H21" s="3"/>
      <c r="I21" s="3"/>
      <c r="J21" s="3"/>
      <c r="K21" s="3"/>
    </row>
    <row r="22" spans="1:11" x14ac:dyDescent="0.35">
      <c r="A22" s="2"/>
      <c r="B22" s="5">
        <f>SUM(B18:B21)</f>
        <v>12587401</v>
      </c>
      <c r="C22" s="5">
        <f>SUM(C18:C21)</f>
        <v>14065257</v>
      </c>
      <c r="D22" s="5">
        <f t="shared" ref="D22:K22" si="5">SUM(D18:D21)</f>
        <v>16039111</v>
      </c>
      <c r="E22" s="5">
        <f t="shared" si="5"/>
        <v>17365631</v>
      </c>
      <c r="F22" s="5">
        <f t="shared" si="5"/>
        <v>19286723</v>
      </c>
      <c r="G22" s="5">
        <f t="shared" si="5"/>
        <v>22870816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</row>
    <row r="23" spans="1:11" x14ac:dyDescent="0.35">
      <c r="A23" s="2" t="s">
        <v>19</v>
      </c>
      <c r="B23" s="3">
        <v>59</v>
      </c>
      <c r="C23" s="3">
        <v>59</v>
      </c>
      <c r="D23" s="3">
        <v>53</v>
      </c>
      <c r="E23" s="3">
        <v>49</v>
      </c>
      <c r="F23" s="3">
        <v>44</v>
      </c>
      <c r="G23" s="3">
        <v>50</v>
      </c>
      <c r="H23" s="3"/>
      <c r="I23" s="3"/>
      <c r="J23" s="3"/>
      <c r="K23" s="3"/>
    </row>
    <row r="24" spans="1:11" x14ac:dyDescent="0.35">
      <c r="A24" s="4" t="s">
        <v>20</v>
      </c>
      <c r="B24" s="5">
        <f>SUM(B22:B23)</f>
        <v>12587460</v>
      </c>
      <c r="C24" s="5">
        <f>SUM(C22:C23)</f>
        <v>14065316</v>
      </c>
      <c r="D24" s="5">
        <f t="shared" ref="D24:K24" si="6">SUM(D22:D23)</f>
        <v>16039164</v>
      </c>
      <c r="E24" s="5">
        <f t="shared" si="6"/>
        <v>17365680</v>
      </c>
      <c r="F24" s="5">
        <f t="shared" si="6"/>
        <v>19286767</v>
      </c>
      <c r="G24" s="5">
        <f t="shared" si="6"/>
        <v>22870866</v>
      </c>
      <c r="H24" s="5">
        <f t="shared" si="6"/>
        <v>0</v>
      </c>
      <c r="I24" s="5">
        <f t="shared" si="6"/>
        <v>0</v>
      </c>
      <c r="J24" s="5">
        <f t="shared" si="6"/>
        <v>0</v>
      </c>
      <c r="K24" s="5">
        <f t="shared" si="6"/>
        <v>0</v>
      </c>
    </row>
    <row r="25" spans="1:11" x14ac:dyDescent="0.35">
      <c r="A25" s="2" t="s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2" t="s">
        <v>30</v>
      </c>
      <c r="B26" s="3"/>
      <c r="C26" s="3"/>
      <c r="D26" s="3"/>
      <c r="E26" s="3"/>
      <c r="F26" s="3">
        <v>0</v>
      </c>
      <c r="G26" s="3">
        <v>1016789</v>
      </c>
      <c r="H26" s="3"/>
      <c r="I26" s="3"/>
      <c r="J26" s="3"/>
      <c r="K26" s="3"/>
    </row>
    <row r="27" spans="1:11" ht="29" x14ac:dyDescent="0.35">
      <c r="A27" s="2" t="s">
        <v>22</v>
      </c>
      <c r="B27" s="3">
        <v>919424</v>
      </c>
      <c r="C27" s="3">
        <v>839169</v>
      </c>
      <c r="D27" s="3">
        <v>812857</v>
      </c>
      <c r="E27" s="3">
        <v>710496</v>
      </c>
      <c r="F27" s="3">
        <v>658324</v>
      </c>
      <c r="G27" s="3">
        <v>679701</v>
      </c>
      <c r="H27" s="3"/>
      <c r="I27" s="3"/>
      <c r="J27" s="3"/>
      <c r="K27" s="3"/>
    </row>
    <row r="28" spans="1:11" ht="29" x14ac:dyDescent="0.35">
      <c r="A28" s="2" t="s">
        <v>29</v>
      </c>
      <c r="B28" s="3">
        <v>0</v>
      </c>
      <c r="C28" s="3">
        <v>0</v>
      </c>
      <c r="D28" s="3"/>
      <c r="E28" s="3">
        <v>183678</v>
      </c>
      <c r="F28" s="3">
        <v>185214</v>
      </c>
      <c r="G28" s="3">
        <v>238051</v>
      </c>
      <c r="H28" s="3"/>
      <c r="I28" s="3"/>
      <c r="J28" s="3"/>
      <c r="K28" s="3"/>
    </row>
    <row r="29" spans="1:11" x14ac:dyDescent="0.35">
      <c r="A29" s="27" t="s">
        <v>64</v>
      </c>
      <c r="B29" s="5">
        <f>SUM(B26:B28)</f>
        <v>919424</v>
      </c>
      <c r="C29" s="5">
        <f t="shared" ref="C29:K29" si="7">SUM(C26:C28)</f>
        <v>839169</v>
      </c>
      <c r="D29" s="5">
        <f t="shared" si="7"/>
        <v>812857</v>
      </c>
      <c r="E29" s="5">
        <f t="shared" si="7"/>
        <v>894174</v>
      </c>
      <c r="F29" s="5">
        <f t="shared" si="7"/>
        <v>843538</v>
      </c>
      <c r="G29" s="5">
        <f t="shared" si="7"/>
        <v>1934541</v>
      </c>
      <c r="H29" s="5">
        <f t="shared" si="7"/>
        <v>0</v>
      </c>
      <c r="I29" s="5">
        <f t="shared" si="7"/>
        <v>0</v>
      </c>
      <c r="J29" s="5">
        <f t="shared" si="7"/>
        <v>0</v>
      </c>
      <c r="K29" s="5">
        <f t="shared" si="7"/>
        <v>0</v>
      </c>
    </row>
    <row r="30" spans="1:11" x14ac:dyDescent="0.3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2" t="s">
        <v>23</v>
      </c>
      <c r="B31" s="3">
        <v>0</v>
      </c>
      <c r="C31" s="3">
        <v>277333</v>
      </c>
      <c r="D31" s="3">
        <v>0</v>
      </c>
      <c r="E31" s="3">
        <v>0</v>
      </c>
      <c r="F31" s="3">
        <v>0</v>
      </c>
      <c r="G31" s="3">
        <v>340918</v>
      </c>
      <c r="H31" s="3"/>
      <c r="I31" s="3"/>
      <c r="J31" s="3"/>
      <c r="K31" s="3"/>
    </row>
    <row r="32" spans="1:11" ht="29" x14ac:dyDescent="0.35">
      <c r="A32" s="2" t="s">
        <v>24</v>
      </c>
      <c r="B32" s="3">
        <v>191757</v>
      </c>
      <c r="C32" s="3">
        <v>131669</v>
      </c>
      <c r="D32" s="3">
        <v>149393</v>
      </c>
      <c r="E32" s="9">
        <v>455089</v>
      </c>
      <c r="F32" s="3">
        <v>303161</v>
      </c>
      <c r="G32" s="3">
        <v>483103</v>
      </c>
      <c r="H32" s="3"/>
      <c r="I32" s="3"/>
      <c r="J32" s="3"/>
      <c r="K32" s="3"/>
    </row>
    <row r="33" spans="1:11" x14ac:dyDescent="0.35">
      <c r="A33" s="2" t="s">
        <v>25</v>
      </c>
      <c r="B33" s="3">
        <v>77796</v>
      </c>
      <c r="C33" s="3">
        <v>85477</v>
      </c>
      <c r="D33" s="3">
        <v>66448</v>
      </c>
      <c r="E33" s="3">
        <v>61852</v>
      </c>
      <c r="F33" s="3">
        <v>127363</v>
      </c>
      <c r="G33" s="3">
        <v>83735</v>
      </c>
      <c r="H33" s="3"/>
      <c r="I33" s="3"/>
      <c r="J33" s="3"/>
      <c r="K33" s="3"/>
    </row>
    <row r="34" spans="1:11" ht="29" x14ac:dyDescent="0.35">
      <c r="A34" s="2" t="s">
        <v>29</v>
      </c>
      <c r="B34" s="3">
        <v>0</v>
      </c>
      <c r="C34" s="3">
        <v>0</v>
      </c>
      <c r="D34" s="3">
        <v>0</v>
      </c>
      <c r="E34" s="3">
        <v>29394</v>
      </c>
      <c r="F34" s="3">
        <v>36546</v>
      </c>
      <c r="G34" s="3">
        <v>29742</v>
      </c>
      <c r="H34" s="3"/>
      <c r="I34" s="3"/>
      <c r="J34" s="3"/>
      <c r="K34" s="3"/>
    </row>
    <row r="35" spans="1:11" x14ac:dyDescent="0.35">
      <c r="A35" s="2" t="s">
        <v>26</v>
      </c>
      <c r="B35" s="3">
        <v>187868</v>
      </c>
      <c r="C35" s="3">
        <v>90</v>
      </c>
      <c r="D35" s="3">
        <v>445</v>
      </c>
      <c r="E35" s="3">
        <v>0</v>
      </c>
      <c r="F35" s="3">
        <v>41111</v>
      </c>
      <c r="G35" s="3">
        <v>0</v>
      </c>
      <c r="H35" s="3"/>
      <c r="I35" s="3"/>
      <c r="J35" s="3"/>
      <c r="K35" s="3"/>
    </row>
    <row r="36" spans="1:11" ht="29" x14ac:dyDescent="0.35">
      <c r="A36" s="2" t="s">
        <v>27</v>
      </c>
      <c r="B36" s="3">
        <v>798780</v>
      </c>
      <c r="C36" s="3">
        <v>821555</v>
      </c>
      <c r="D36" s="3">
        <v>883167</v>
      </c>
      <c r="E36" s="3">
        <v>1019112</v>
      </c>
      <c r="F36" s="3">
        <v>1026844</v>
      </c>
      <c r="G36" s="3">
        <v>1419689</v>
      </c>
      <c r="H36" s="3"/>
      <c r="I36" s="3"/>
      <c r="J36" s="3"/>
      <c r="K36" s="3"/>
    </row>
    <row r="37" spans="1:11" x14ac:dyDescent="0.35">
      <c r="A37" s="4" t="s">
        <v>65</v>
      </c>
      <c r="B37" s="5">
        <f>SUM(B31:B36)</f>
        <v>1256201</v>
      </c>
      <c r="C37" s="5">
        <f>SUM(C31:C36)</f>
        <v>1316124</v>
      </c>
      <c r="D37" s="5">
        <f t="shared" ref="D37:K37" si="8">SUM(D31:D36)</f>
        <v>1099453</v>
      </c>
      <c r="E37" s="5">
        <f>SUM(E31:E36)</f>
        <v>1565447</v>
      </c>
      <c r="F37" s="5">
        <f t="shared" si="8"/>
        <v>1535025</v>
      </c>
      <c r="G37" s="5">
        <f t="shared" si="8"/>
        <v>2357187</v>
      </c>
      <c r="H37" s="5">
        <f t="shared" si="8"/>
        <v>0</v>
      </c>
      <c r="I37" s="5">
        <f t="shared" si="8"/>
        <v>0</v>
      </c>
      <c r="J37" s="5">
        <f t="shared" si="8"/>
        <v>0</v>
      </c>
      <c r="K37" s="5">
        <f t="shared" si="8"/>
        <v>0</v>
      </c>
    </row>
    <row r="38" spans="1:11" x14ac:dyDescent="0.35">
      <c r="A38" s="1" t="s">
        <v>66</v>
      </c>
      <c r="B38" s="8">
        <f>SUM(B37,B29)</f>
        <v>2175625</v>
      </c>
      <c r="C38" s="8">
        <f>SUM(C37,C29)</f>
        <v>2155293</v>
      </c>
      <c r="D38" s="8">
        <f t="shared" ref="D38:K38" si="9">SUM(D37,D29)</f>
        <v>1912310</v>
      </c>
      <c r="E38" s="8">
        <f t="shared" si="9"/>
        <v>2459621</v>
      </c>
      <c r="F38" s="8">
        <f t="shared" si="9"/>
        <v>2378563</v>
      </c>
      <c r="G38" s="8">
        <f t="shared" si="9"/>
        <v>4291728</v>
      </c>
      <c r="H38" s="8">
        <f t="shared" si="9"/>
        <v>0</v>
      </c>
      <c r="I38" s="8">
        <f t="shared" si="9"/>
        <v>0</v>
      </c>
      <c r="J38" s="8">
        <f t="shared" si="9"/>
        <v>0</v>
      </c>
      <c r="K38" s="8">
        <f t="shared" si="9"/>
        <v>0</v>
      </c>
    </row>
    <row r="39" spans="1:11" x14ac:dyDescent="0.35">
      <c r="A39" s="6" t="s">
        <v>28</v>
      </c>
      <c r="B39" s="7">
        <f>SUM(B38,B24)</f>
        <v>14763085</v>
      </c>
      <c r="C39" s="7">
        <f>SUM(C38,C24)</f>
        <v>16220609</v>
      </c>
      <c r="D39" s="7">
        <f t="shared" ref="D39:K39" si="10">SUM(D38,D24)</f>
        <v>17951474</v>
      </c>
      <c r="E39" s="7">
        <f t="shared" si="10"/>
        <v>19825301</v>
      </c>
      <c r="F39" s="7">
        <f t="shared" si="10"/>
        <v>21665330</v>
      </c>
      <c r="G39" s="7">
        <f t="shared" si="10"/>
        <v>27162594</v>
      </c>
      <c r="H39" s="7">
        <f t="shared" si="10"/>
        <v>0</v>
      </c>
      <c r="I39" s="7">
        <f t="shared" si="10"/>
        <v>0</v>
      </c>
      <c r="J39" s="7">
        <f t="shared" si="10"/>
        <v>0</v>
      </c>
      <c r="K39" s="7">
        <f t="shared" si="1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A6BE-225B-4872-A39D-2D369E7F74CE}">
  <dimension ref="A1:G17"/>
  <sheetViews>
    <sheetView workbookViewId="0">
      <selection activeCell="E5" sqref="E5"/>
    </sheetView>
  </sheetViews>
  <sheetFormatPr defaultRowHeight="14.5" x14ac:dyDescent="0.35"/>
  <cols>
    <col min="1" max="1" width="31.7265625" style="1" customWidth="1"/>
    <col min="2" max="7" width="9.90625" bestFit="1" customWidth="1"/>
  </cols>
  <sheetData>
    <row r="1" spans="1:7" x14ac:dyDescent="0.35">
      <c r="A1" s="26" t="s">
        <v>99</v>
      </c>
      <c r="B1" s="25">
        <v>2010</v>
      </c>
      <c r="C1" s="25">
        <v>2011</v>
      </c>
      <c r="D1" s="25">
        <v>2012</v>
      </c>
      <c r="E1" s="25">
        <v>2013</v>
      </c>
      <c r="F1" s="25">
        <v>2014</v>
      </c>
      <c r="G1" s="25">
        <v>2015</v>
      </c>
    </row>
    <row r="2" spans="1:7" x14ac:dyDescent="0.35">
      <c r="A2" s="20" t="s">
        <v>83</v>
      </c>
      <c r="B2" s="21">
        <v>23589263</v>
      </c>
      <c r="C2" s="21">
        <v>28760908</v>
      </c>
      <c r="D2" s="21">
        <v>29390162</v>
      </c>
      <c r="E2" s="21">
        <v>31214903</v>
      </c>
      <c r="F2" s="21">
        <v>36178314</v>
      </c>
      <c r="G2" s="21">
        <v>34037922</v>
      </c>
    </row>
    <row r="3" spans="1:7" ht="28.5" x14ac:dyDescent="0.35">
      <c r="A3" s="20" t="s">
        <v>84</v>
      </c>
      <c r="B3" s="21">
        <v>19215985</v>
      </c>
      <c r="C3" s="21">
        <v>23425350</v>
      </c>
      <c r="D3" s="21">
        <v>23161871</v>
      </c>
      <c r="E3" s="21">
        <v>25319436</v>
      </c>
      <c r="F3" s="21">
        <v>28278118</v>
      </c>
      <c r="G3" s="21">
        <v>26459980</v>
      </c>
    </row>
    <row r="4" spans="1:7" x14ac:dyDescent="0.35">
      <c r="A4" s="39" t="s">
        <v>85</v>
      </c>
      <c r="B4" s="40">
        <f>B2-B3</f>
        <v>4373278</v>
      </c>
      <c r="C4" s="40">
        <f t="shared" ref="C4:G4" si="0">C2-C3</f>
        <v>5335558</v>
      </c>
      <c r="D4" s="40">
        <f t="shared" si="0"/>
        <v>6228291</v>
      </c>
      <c r="E4" s="40">
        <f t="shared" si="0"/>
        <v>5895467</v>
      </c>
      <c r="F4" s="40">
        <f t="shared" si="0"/>
        <v>7900196</v>
      </c>
      <c r="G4" s="40">
        <f t="shared" si="0"/>
        <v>7577942</v>
      </c>
    </row>
    <row r="5" spans="1:7" ht="28.5" x14ac:dyDescent="0.35">
      <c r="A5" s="20" t="s">
        <v>86</v>
      </c>
      <c r="B5" s="21">
        <v>1656092</v>
      </c>
      <c r="C5" s="21">
        <v>1778002</v>
      </c>
      <c r="D5" s="21">
        <v>2186389</v>
      </c>
      <c r="E5" s="21">
        <v>2507030</v>
      </c>
      <c r="F5" s="21">
        <v>2996372</v>
      </c>
      <c r="G5" s="21">
        <v>1796243</v>
      </c>
    </row>
    <row r="6" spans="1:7" x14ac:dyDescent="0.35">
      <c r="A6" s="20" t="s">
        <v>87</v>
      </c>
      <c r="B6" s="21">
        <v>1082309</v>
      </c>
      <c r="C6" s="21">
        <v>1403099</v>
      </c>
      <c r="D6" s="21">
        <v>1506078</v>
      </c>
      <c r="E6" s="21">
        <v>1781926</v>
      </c>
      <c r="F6" s="21">
        <v>2072690</v>
      </c>
      <c r="G6" s="21">
        <v>2023192</v>
      </c>
    </row>
    <row r="7" spans="1:7" x14ac:dyDescent="0.35">
      <c r="A7" s="20" t="s">
        <v>88</v>
      </c>
      <c r="B7" s="21"/>
      <c r="C7" s="21">
        <v>16216</v>
      </c>
      <c r="D7" s="21">
        <v>67820</v>
      </c>
      <c r="E7" s="21">
        <v>7566</v>
      </c>
      <c r="F7" s="21"/>
      <c r="G7" s="21"/>
    </row>
    <row r="8" spans="1:7" x14ac:dyDescent="0.35">
      <c r="A8" s="20" t="s">
        <v>89</v>
      </c>
      <c r="B8" s="21">
        <v>59904</v>
      </c>
      <c r="C8" s="21">
        <v>116303</v>
      </c>
      <c r="D8" s="21">
        <v>58361</v>
      </c>
      <c r="E8" s="21">
        <v>101192</v>
      </c>
      <c r="F8" s="21">
        <v>71185</v>
      </c>
      <c r="G8" s="21">
        <v>41895</v>
      </c>
    </row>
    <row r="9" spans="1:7" x14ac:dyDescent="0.35">
      <c r="A9" s="39" t="s">
        <v>90</v>
      </c>
      <c r="B9" s="40">
        <f>B4-B5-B6+-B7+B8</f>
        <v>1694781</v>
      </c>
      <c r="C9" s="40">
        <f t="shared" ref="C9:G9" si="1">C4-C5-C6+-C7+C8</f>
        <v>2254544</v>
      </c>
      <c r="D9" s="40">
        <f t="shared" si="1"/>
        <v>2526365</v>
      </c>
      <c r="E9" s="40">
        <f>E4-E5-E6+E7+E8</f>
        <v>1715269</v>
      </c>
      <c r="F9" s="40">
        <f t="shared" si="1"/>
        <v>2902319</v>
      </c>
      <c r="G9" s="40">
        <f t="shared" si="1"/>
        <v>3800402</v>
      </c>
    </row>
    <row r="10" spans="1:7" x14ac:dyDescent="0.35">
      <c r="A10" s="20" t="s">
        <v>91</v>
      </c>
      <c r="B10" s="21">
        <v>45484</v>
      </c>
      <c r="C10" s="21">
        <v>94808</v>
      </c>
      <c r="D10" s="21">
        <v>45459</v>
      </c>
      <c r="E10" s="21">
        <v>10951</v>
      </c>
      <c r="F10" s="21">
        <v>21974</v>
      </c>
      <c r="G10" s="21">
        <v>63984</v>
      </c>
    </row>
    <row r="11" spans="1:7" x14ac:dyDescent="0.35">
      <c r="A11" s="20" t="s">
        <v>92</v>
      </c>
      <c r="B11" s="21"/>
      <c r="C11" s="21">
        <v>21335</v>
      </c>
      <c r="D11" s="21">
        <v>7965</v>
      </c>
      <c r="E11" s="21">
        <v>22520</v>
      </c>
      <c r="F11" s="21">
        <v>73544</v>
      </c>
      <c r="G11" s="21">
        <v>368893</v>
      </c>
    </row>
    <row r="12" spans="1:7" x14ac:dyDescent="0.35">
      <c r="A12" s="20" t="s">
        <v>93</v>
      </c>
      <c r="B12" s="21">
        <v>11985</v>
      </c>
      <c r="C12" s="21">
        <v>2305</v>
      </c>
      <c r="D12" s="21">
        <v>16389</v>
      </c>
      <c r="E12" s="21">
        <v>-29764</v>
      </c>
      <c r="F12" s="21">
        <v>304209</v>
      </c>
      <c r="G12" s="21">
        <v>116616</v>
      </c>
    </row>
    <row r="13" spans="1:7" x14ac:dyDescent="0.35">
      <c r="A13" s="39" t="s">
        <v>94</v>
      </c>
      <c r="B13" s="40">
        <f>B9-B10+B11-B12</f>
        <v>1637312</v>
      </c>
      <c r="C13" s="40">
        <f t="shared" ref="C13:F13" si="2">C9-C10+C11-C12</f>
        <v>2178766</v>
      </c>
      <c r="D13" s="40">
        <f>D9-D10+D11+D12</f>
        <v>2505260</v>
      </c>
      <c r="E13" s="40">
        <f>E9-E10+E11+E12</f>
        <v>1697074</v>
      </c>
      <c r="F13" s="40">
        <f t="shared" si="2"/>
        <v>2649680</v>
      </c>
      <c r="G13" s="40">
        <f>G9-G10+G11+G12</f>
        <v>4221927</v>
      </c>
    </row>
    <row r="14" spans="1:7" x14ac:dyDescent="0.35">
      <c r="A14" s="20" t="s">
        <v>95</v>
      </c>
      <c r="B14" s="21">
        <v>525688</v>
      </c>
      <c r="C14" s="21">
        <v>708424</v>
      </c>
      <c r="D14" s="21">
        <v>527899</v>
      </c>
      <c r="E14" s="21">
        <v>361854</v>
      </c>
      <c r="F14" s="21">
        <v>719653</v>
      </c>
      <c r="G14" s="21">
        <v>854296</v>
      </c>
    </row>
    <row r="15" spans="1:7" x14ac:dyDescent="0.35">
      <c r="A15" s="39" t="s">
        <v>96</v>
      </c>
      <c r="B15" s="40">
        <f>B13-B14</f>
        <v>1111624</v>
      </c>
      <c r="C15" s="40">
        <f t="shared" ref="C15:G15" si="3">C13-C14</f>
        <v>1470342</v>
      </c>
      <c r="D15" s="40">
        <f t="shared" si="3"/>
        <v>1977361</v>
      </c>
      <c r="E15" s="40">
        <f t="shared" si="3"/>
        <v>1335220</v>
      </c>
      <c r="F15" s="40">
        <f t="shared" si="3"/>
        <v>1930027</v>
      </c>
      <c r="G15" s="40">
        <f t="shared" si="3"/>
        <v>3367631</v>
      </c>
    </row>
    <row r="16" spans="1:7" ht="28.5" x14ac:dyDescent="0.35">
      <c r="A16" s="20" t="s">
        <v>97</v>
      </c>
      <c r="B16" s="21">
        <v>-24284</v>
      </c>
      <c r="C16" s="21">
        <v>7514</v>
      </c>
      <c r="D16" s="21">
        <v>-3513</v>
      </c>
      <c r="E16" s="21">
        <v>-8704</v>
      </c>
      <c r="F16" s="21">
        <v>-8940</v>
      </c>
      <c r="G16" s="21">
        <v>216468</v>
      </c>
    </row>
    <row r="17" spans="1:7" ht="42.5" x14ac:dyDescent="0.35">
      <c r="A17" s="39" t="s">
        <v>98</v>
      </c>
      <c r="B17" s="40">
        <f>B15+B16</f>
        <v>1087340</v>
      </c>
      <c r="C17" s="40">
        <f t="shared" ref="C17:G17" si="4">C15+C16</f>
        <v>1477856</v>
      </c>
      <c r="D17" s="40">
        <f t="shared" si="4"/>
        <v>1973848</v>
      </c>
      <c r="E17" s="40">
        <f t="shared" si="4"/>
        <v>1326516</v>
      </c>
      <c r="F17" s="40">
        <f t="shared" si="4"/>
        <v>1921087</v>
      </c>
      <c r="G17" s="40">
        <f t="shared" si="4"/>
        <v>3584099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71B71-F1C1-43C9-8F15-78F086E40238}">
  <dimension ref="A1:H35"/>
  <sheetViews>
    <sheetView tabSelected="1" topLeftCell="A13" workbookViewId="0">
      <selection activeCell="A24" sqref="A24"/>
    </sheetView>
  </sheetViews>
  <sheetFormatPr defaultRowHeight="14.5" x14ac:dyDescent="0.35"/>
  <cols>
    <col min="1" max="1" width="37" bestFit="1" customWidth="1"/>
    <col min="2" max="2" width="8.1796875" bestFit="1" customWidth="1"/>
  </cols>
  <sheetData>
    <row r="1" spans="1:8" x14ac:dyDescent="0.35">
      <c r="A1" s="41"/>
      <c r="B1" s="42">
        <f>ОПУ!B1</f>
        <v>2010</v>
      </c>
      <c r="C1" s="42">
        <f>B1+1</f>
        <v>2011</v>
      </c>
      <c r="D1" s="42">
        <f>C1+1</f>
        <v>2012</v>
      </c>
      <c r="E1" s="42">
        <f>D1+1</f>
        <v>2013</v>
      </c>
      <c r="F1" s="42">
        <f>E1+1</f>
        <v>2014</v>
      </c>
      <c r="G1" s="42">
        <f>ОПУ!G1</f>
        <v>2015</v>
      </c>
      <c r="H1" s="43" t="s">
        <v>120</v>
      </c>
    </row>
    <row r="2" spans="1:8" x14ac:dyDescent="0.35">
      <c r="A2" s="44"/>
      <c r="B2" s="44"/>
      <c r="C2" s="44"/>
      <c r="D2" s="44"/>
      <c r="E2" s="44"/>
      <c r="F2" s="44"/>
      <c r="G2" s="44"/>
      <c r="H2" s="44"/>
    </row>
    <row r="3" spans="1:8" x14ac:dyDescent="0.35">
      <c r="A3" s="45" t="s">
        <v>106</v>
      </c>
      <c r="B3" s="46"/>
      <c r="C3" s="46"/>
      <c r="D3" s="46"/>
      <c r="E3" s="46"/>
      <c r="F3" s="46"/>
      <c r="G3" s="46"/>
      <c r="H3" s="46"/>
    </row>
    <row r="4" spans="1:8" x14ac:dyDescent="0.35">
      <c r="A4" s="47"/>
      <c r="B4" s="48"/>
      <c r="C4" s="48"/>
      <c r="D4" s="48"/>
      <c r="E4" s="48"/>
      <c r="F4" s="48"/>
      <c r="G4" s="48"/>
      <c r="H4" s="48"/>
    </row>
    <row r="5" spans="1:8" x14ac:dyDescent="0.35">
      <c r="A5" s="49" t="s">
        <v>101</v>
      </c>
      <c r="B5" s="50" t="s">
        <v>100</v>
      </c>
      <c r="C5" s="51">
        <f>ОПУ!C2/ОПУ!B2-1</f>
        <v>0.21923724365614983</v>
      </c>
      <c r="D5" s="51">
        <f>ОПУ!D2/ОПУ!C2-1</f>
        <v>2.1878794647234301E-2</v>
      </c>
      <c r="E5" s="51">
        <f>ОПУ!E2/ОПУ!D2-1</f>
        <v>6.2086796255155008E-2</v>
      </c>
      <c r="F5" s="51">
        <f>ОПУ!F2/ОПУ!E2-1</f>
        <v>0.15900773422233594</v>
      </c>
      <c r="G5" s="51">
        <f>ОПУ!G2/ОПУ!F2-1</f>
        <v>-5.9162292637517599E-2</v>
      </c>
      <c r="H5" s="52">
        <f>MEDIAN(C5:G5)</f>
        <v>6.2086796255155008E-2</v>
      </c>
    </row>
    <row r="6" spans="1:8" x14ac:dyDescent="0.35">
      <c r="A6" s="44"/>
      <c r="B6" s="53"/>
      <c r="C6" s="53"/>
      <c r="D6" s="53"/>
      <c r="E6" s="53"/>
      <c r="F6" s="53"/>
      <c r="G6" s="53"/>
      <c r="H6" s="53"/>
    </row>
    <row r="7" spans="1:8" x14ac:dyDescent="0.35">
      <c r="A7" s="47" t="s">
        <v>102</v>
      </c>
      <c r="B7" s="54">
        <f>ОПУ!B4/ОПУ!B2</f>
        <v>0.18539273566961376</v>
      </c>
      <c r="C7" s="54">
        <f>ОПУ!C4/ОПУ!C2</f>
        <v>0.18551424037099246</v>
      </c>
      <c r="D7" s="54">
        <f>ОПУ!D4/ОПУ!D2</f>
        <v>0.21191754574200714</v>
      </c>
      <c r="E7" s="54">
        <f>ОПУ!E4/ОПУ!E2</f>
        <v>0.18886706135207276</v>
      </c>
      <c r="F7" s="54">
        <f>ОПУ!F4/ОПУ!F2</f>
        <v>0.21836827443092013</v>
      </c>
      <c r="G7" s="54">
        <f>ОПУ!G4/ОПУ!G2</f>
        <v>0.22263233343093036</v>
      </c>
      <c r="H7" s="52">
        <f>MEDIAN(B7:G7)</f>
        <v>0.20039230354703996</v>
      </c>
    </row>
    <row r="8" spans="1:8" x14ac:dyDescent="0.35">
      <c r="A8" s="47"/>
      <c r="B8" s="48"/>
      <c r="C8" s="48"/>
      <c r="D8" s="48"/>
      <c r="E8" s="48"/>
      <c r="F8" s="48"/>
      <c r="G8" s="48"/>
      <c r="H8" s="52"/>
    </row>
    <row r="9" spans="1:8" x14ac:dyDescent="0.35">
      <c r="A9" s="47" t="s">
        <v>103</v>
      </c>
      <c r="B9" s="54">
        <f>ОПУ!B9/ОПУ!B2</f>
        <v>7.1845440868585006E-2</v>
      </c>
      <c r="C9" s="54">
        <f>ОПУ!C9/ОПУ!C2</f>
        <v>7.8389180202516548E-2</v>
      </c>
      <c r="D9" s="54">
        <f>ОПУ!D9/ОПУ!D2</f>
        <v>8.5959546599300815E-2</v>
      </c>
      <c r="E9" s="54">
        <f>ОПУ!E9/ОПУ!E2</f>
        <v>5.4950322927481143E-2</v>
      </c>
      <c r="F9" s="54">
        <f>ОПУ!F9/ОПУ!F2</f>
        <v>8.0222616233581262E-2</v>
      </c>
      <c r="G9" s="54">
        <f>ОПУ!G9/ОПУ!G2</f>
        <v>0.11165199802737664</v>
      </c>
      <c r="H9" s="52">
        <f t="shared" ref="H9:H13" si="0">MEDIAN(B9:G9)</f>
        <v>7.9305898218048898E-2</v>
      </c>
    </row>
    <row r="10" spans="1:8" x14ac:dyDescent="0.35">
      <c r="A10" s="47"/>
      <c r="B10" s="54"/>
      <c r="C10" s="54"/>
      <c r="D10" s="54"/>
      <c r="E10" s="54"/>
      <c r="F10" s="54"/>
      <c r="G10" s="54"/>
      <c r="H10" s="52"/>
    </row>
    <row r="11" spans="1:8" x14ac:dyDescent="0.35">
      <c r="A11" s="47" t="s">
        <v>104</v>
      </c>
      <c r="B11" s="54">
        <f>ОПУ!B17/ОПУ!B2</f>
        <v>4.6094699948870804E-2</v>
      </c>
      <c r="C11" s="54">
        <f>ОПУ!C17/ОПУ!C2</f>
        <v>5.1384191347505444E-2</v>
      </c>
      <c r="D11" s="54">
        <f>ОПУ!D17/ОПУ!D2</f>
        <v>6.7160160600679919E-2</v>
      </c>
      <c r="E11" s="54">
        <f>ОПУ!E17/ОПУ!E2</f>
        <v>4.2496239696788424E-2</v>
      </c>
      <c r="F11" s="54">
        <f>ОПУ!F17/ОПУ!F2</f>
        <v>5.3100512091304203E-2</v>
      </c>
      <c r="G11" s="54">
        <f>ОПУ!G17/ОПУ!G2</f>
        <v>0.10529723289218419</v>
      </c>
      <c r="H11" s="52">
        <f t="shared" si="0"/>
        <v>5.224235171940482E-2</v>
      </c>
    </row>
    <row r="12" spans="1:8" x14ac:dyDescent="0.35">
      <c r="A12" s="47"/>
      <c r="B12" s="54"/>
      <c r="C12" s="54"/>
      <c r="D12" s="54"/>
      <c r="E12" s="54"/>
      <c r="F12" s="54"/>
      <c r="G12" s="54"/>
      <c r="H12" s="52"/>
    </row>
    <row r="13" spans="1:8" x14ac:dyDescent="0.35">
      <c r="A13" s="49" t="s">
        <v>105</v>
      </c>
      <c r="B13" s="51">
        <f>ОПУ!B14/ОПУ!B13</f>
        <v>0.32106770120783334</v>
      </c>
      <c r="C13" s="51">
        <f>ОПУ!C14/ОПУ!C13</f>
        <v>0.32514918995431358</v>
      </c>
      <c r="D13" s="51">
        <f>ОПУ!D14/ОПУ!D13</f>
        <v>0.21071625300368027</v>
      </c>
      <c r="E13" s="51">
        <f>ОПУ!E14/ОПУ!E13</f>
        <v>0.21322228730155551</v>
      </c>
      <c r="F13" s="51">
        <f>ОПУ!F14/ОПУ!F13</f>
        <v>0.27159996678844239</v>
      </c>
      <c r="G13" s="51">
        <f>ОПУ!G14/ОПУ!G13</f>
        <v>0.20234741150190422</v>
      </c>
      <c r="H13" s="52">
        <f t="shared" si="0"/>
        <v>0.24241112704499895</v>
      </c>
    </row>
    <row r="14" spans="1:8" x14ac:dyDescent="0.35">
      <c r="A14" s="47"/>
      <c r="B14" s="48"/>
      <c r="C14" s="48"/>
      <c r="D14" s="48"/>
      <c r="E14" s="48"/>
      <c r="F14" s="48"/>
      <c r="G14" s="48"/>
      <c r="H14" s="48"/>
    </row>
    <row r="15" spans="1:8" x14ac:dyDescent="0.35">
      <c r="A15" s="45" t="s">
        <v>107</v>
      </c>
      <c r="B15" s="48"/>
      <c r="C15" s="48"/>
      <c r="D15" s="48"/>
      <c r="E15" s="48"/>
      <c r="F15" s="48"/>
      <c r="G15" s="48"/>
      <c r="H15" s="48"/>
    </row>
    <row r="16" spans="1:8" x14ac:dyDescent="0.35">
      <c r="A16" s="44"/>
      <c r="B16" s="53"/>
      <c r="C16" s="53"/>
      <c r="D16" s="53"/>
      <c r="E16" s="53"/>
      <c r="F16" s="53"/>
      <c r="G16" s="53"/>
      <c r="H16" s="53"/>
    </row>
    <row r="17" spans="1:8" x14ac:dyDescent="0.35">
      <c r="A17" s="47" t="s">
        <v>108</v>
      </c>
      <c r="B17" s="54">
        <f>ОПУ!B17/Баланс!B15</f>
        <v>7.3652627482670457E-2</v>
      </c>
      <c r="C17" s="54">
        <f>ОПУ!C17/Баланс!C15</f>
        <v>9.1109772758840316E-2</v>
      </c>
      <c r="D17" s="54">
        <f>ОПУ!D17/Баланс!D15</f>
        <v>0.1099546477353336</v>
      </c>
      <c r="E17" s="54">
        <f>ОПУ!E17/Баланс!E15</f>
        <v>6.691025775598565E-2</v>
      </c>
      <c r="F17" s="54">
        <f>ОПУ!F17/Баланс!F15</f>
        <v>8.8671024166260104E-2</v>
      </c>
      <c r="G17" s="54">
        <f>ОПУ!G17/Баланс!G15</f>
        <v>0.1319498056776168</v>
      </c>
      <c r="H17" s="52">
        <f>MEDIAN(B17:G17)</f>
        <v>8.9890398462550203E-2</v>
      </c>
    </row>
    <row r="18" spans="1:8" x14ac:dyDescent="0.35">
      <c r="A18" s="47" t="s">
        <v>109</v>
      </c>
      <c r="B18" s="57">
        <f>ОПУ!B17/Баланс!B24</f>
        <v>8.6382796847020771E-2</v>
      </c>
      <c r="C18" s="57">
        <f>ОПУ!C17/Баланс!C24</f>
        <v>0.10507094188285566</v>
      </c>
      <c r="D18" s="57">
        <f>ОПУ!D17/Баланс!D24</f>
        <v>0.12306426943449172</v>
      </c>
      <c r="E18" s="57">
        <f>ОПУ!E17/Баланс!E24</f>
        <v>7.6387218928369055E-2</v>
      </c>
      <c r="F18" s="57">
        <f>ОПУ!F17/Баланс!F24</f>
        <v>9.960648148028127E-2</v>
      </c>
      <c r="G18" s="57">
        <f>ОПУ!G17/Баланс!G24</f>
        <v>0.15671024437815342</v>
      </c>
      <c r="H18" s="52">
        <f t="shared" ref="H18:H22" si="1">MEDIAN(B18:G18)</f>
        <v>0.10233871168156847</v>
      </c>
    </row>
    <row r="19" spans="1:8" x14ac:dyDescent="0.35">
      <c r="A19" s="49" t="str">
        <f t="shared" ref="A19:F19" si="2">A11</f>
        <v>Доля чистой прибыли в выручке, %</v>
      </c>
      <c r="B19" s="55">
        <f>B11</f>
        <v>4.6094699948870804E-2</v>
      </c>
      <c r="C19" s="55">
        <f t="shared" si="2"/>
        <v>5.1384191347505444E-2</v>
      </c>
      <c r="D19" s="55">
        <f t="shared" si="2"/>
        <v>6.7160160600679919E-2</v>
      </c>
      <c r="E19" s="55">
        <f t="shared" si="2"/>
        <v>4.2496239696788424E-2</v>
      </c>
      <c r="F19" s="55">
        <f t="shared" si="2"/>
        <v>5.3100512091304203E-2</v>
      </c>
      <c r="G19" s="55">
        <f>G11</f>
        <v>0.10529723289218419</v>
      </c>
      <c r="H19" s="52">
        <f t="shared" si="1"/>
        <v>5.224235171940482E-2</v>
      </c>
    </row>
    <row r="20" spans="1:8" x14ac:dyDescent="0.35">
      <c r="A20" s="49" t="s">
        <v>110</v>
      </c>
      <c r="B20" s="56">
        <f>ОПУ!B2/Баланс!B15</f>
        <v>1.5978545812071121</v>
      </c>
      <c r="C20" s="56">
        <f>ОПУ!C2/Баланс!C15</f>
        <v>1.7731090121215547</v>
      </c>
      <c r="D20" s="56">
        <f>ОПУ!D2/Баланс!D15</f>
        <v>1.6372004883832938</v>
      </c>
      <c r="E20" s="56">
        <f>ОПУ!E2/Баланс!E15</f>
        <v>1.5744983140482962</v>
      </c>
      <c r="F20" s="56">
        <f>ОПУ!F2/Баланс!F15</f>
        <v>1.6698713566790813</v>
      </c>
      <c r="G20" s="56">
        <f>ОПУ!G2/Баланс!G15</f>
        <v>1.2531175041676801</v>
      </c>
      <c r="H20" s="52">
        <f t="shared" si="1"/>
        <v>1.6175275347952029</v>
      </c>
    </row>
    <row r="21" spans="1:8" x14ac:dyDescent="0.35">
      <c r="A21" s="49" t="s">
        <v>111</v>
      </c>
      <c r="B21" s="51">
        <f>Баланс!B15/Баланс!B24</f>
        <v>1.17284066841126</v>
      </c>
      <c r="C21" s="51">
        <f>Баланс!C15/Баланс!C24</f>
        <v>1.1532345949426235</v>
      </c>
      <c r="D21" s="51">
        <f>Баланс!D15/Баланс!D24</f>
        <v>1.1192275357992474</v>
      </c>
      <c r="E21" s="51">
        <f>Баланс!E15/Баланс!E24</f>
        <v>1.1416368953015372</v>
      </c>
      <c r="F21" s="51">
        <f>Баланс!F15/Баланс!F24</f>
        <v>1.1233261645147681</v>
      </c>
      <c r="G21" s="51">
        <f>Баланс!G15/Баланс!G24</f>
        <v>1.1876504370232417</v>
      </c>
      <c r="H21" s="52">
        <f t="shared" si="1"/>
        <v>1.1474357451220802</v>
      </c>
    </row>
    <row r="22" spans="1:8" x14ac:dyDescent="0.35">
      <c r="A22" s="47"/>
      <c r="B22" s="58">
        <f t="shared" ref="B22:G22" si="3">B19*B20*B21</f>
        <v>8.6382796847020743E-2</v>
      </c>
      <c r="C22" s="58">
        <f t="shared" si="3"/>
        <v>0.10507094188285568</v>
      </c>
      <c r="D22" s="58">
        <f t="shared" si="3"/>
        <v>0.12306426943449174</v>
      </c>
      <c r="E22" s="58">
        <f t="shared" si="3"/>
        <v>7.6387218928369055E-2</v>
      </c>
      <c r="F22" s="58">
        <f t="shared" si="3"/>
        <v>9.960648148028127E-2</v>
      </c>
      <c r="G22" s="58">
        <f t="shared" si="3"/>
        <v>0.1567102443781534</v>
      </c>
      <c r="H22" s="52">
        <f t="shared" si="1"/>
        <v>0.10233871168156847</v>
      </c>
    </row>
    <row r="24" spans="1:8" x14ac:dyDescent="0.35">
      <c r="B24" s="59" t="s">
        <v>112</v>
      </c>
      <c r="C24" s="44"/>
    </row>
    <row r="25" spans="1:8" x14ac:dyDescent="0.35">
      <c r="B25" s="44"/>
      <c r="C25" s="44"/>
    </row>
    <row r="26" spans="1:8" x14ac:dyDescent="0.35">
      <c r="B26" s="59" t="s">
        <v>113</v>
      </c>
      <c r="C26" s="44"/>
    </row>
    <row r="27" spans="1:8" x14ac:dyDescent="0.35">
      <c r="B27" s="59" t="s">
        <v>114</v>
      </c>
      <c r="C27" s="44"/>
    </row>
    <row r="28" spans="1:8" x14ac:dyDescent="0.35">
      <c r="B28" s="59" t="s">
        <v>115</v>
      </c>
    </row>
    <row r="29" spans="1:8" x14ac:dyDescent="0.35">
      <c r="B29" s="59" t="s">
        <v>116</v>
      </c>
    </row>
    <row r="30" spans="1:8" x14ac:dyDescent="0.35">
      <c r="B30" s="59" t="s">
        <v>117</v>
      </c>
    </row>
    <row r="31" spans="1:8" x14ac:dyDescent="0.35">
      <c r="B31" s="59" t="s">
        <v>118</v>
      </c>
    </row>
    <row r="32" spans="1:8" x14ac:dyDescent="0.35">
      <c r="B32" s="60" t="s">
        <v>119</v>
      </c>
      <c r="C32" s="60"/>
      <c r="D32" s="60"/>
      <c r="E32" s="60"/>
      <c r="F32" s="60"/>
      <c r="G32" s="60"/>
      <c r="H32" s="60"/>
    </row>
    <row r="33" spans="2:8" x14ac:dyDescent="0.35">
      <c r="B33" s="60"/>
      <c r="C33" s="60"/>
      <c r="D33" s="60"/>
      <c r="E33" s="60"/>
      <c r="F33" s="60"/>
      <c r="G33" s="60"/>
      <c r="H33" s="60"/>
    </row>
    <row r="34" spans="2:8" x14ac:dyDescent="0.35">
      <c r="B34" s="60"/>
      <c r="C34" s="60"/>
      <c r="D34" s="60"/>
      <c r="E34" s="60"/>
      <c r="F34" s="60"/>
      <c r="G34" s="60"/>
      <c r="H34" s="60"/>
    </row>
    <row r="35" spans="2:8" x14ac:dyDescent="0.35">
      <c r="B35" s="60"/>
      <c r="C35" s="60"/>
      <c r="D35" s="60"/>
      <c r="E35" s="60"/>
      <c r="F35" s="60"/>
      <c r="G35" s="60"/>
      <c r="H35" s="60"/>
    </row>
  </sheetData>
  <mergeCells count="1">
    <mergeCell ref="B32:H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7C47-5CA3-4386-9056-A4F3481D315D}">
  <dimension ref="A1:J39"/>
  <sheetViews>
    <sheetView zoomScale="74" zoomScaleNormal="74" workbookViewId="0">
      <selection activeCell="I9" sqref="I9"/>
    </sheetView>
  </sheetViews>
  <sheetFormatPr defaultRowHeight="14.5" x14ac:dyDescent="0.35"/>
  <cols>
    <col min="1" max="1" width="42.08984375" style="1" customWidth="1"/>
  </cols>
  <sheetData>
    <row r="1" spans="1:10" x14ac:dyDescent="0.35">
      <c r="A1" s="1" t="str">
        <f>Баланс!A1</f>
        <v>Активы</v>
      </c>
      <c r="B1">
        <f>Баланс!C1</f>
        <v>2011</v>
      </c>
      <c r="C1">
        <f>Баланс!D1</f>
        <v>2012</v>
      </c>
      <c r="D1">
        <f>Баланс!E1</f>
        <v>2013</v>
      </c>
      <c r="E1">
        <f>Баланс!F1</f>
        <v>2014</v>
      </c>
      <c r="F1">
        <f>Баланс!G1</f>
        <v>2015</v>
      </c>
      <c r="G1">
        <f>Баланс!H1</f>
        <v>2016</v>
      </c>
      <c r="H1">
        <f>Баланс!I1</f>
        <v>2017</v>
      </c>
      <c r="I1">
        <f>Баланс!J1</f>
        <v>2018</v>
      </c>
      <c r="J1">
        <f>Баланс!K1</f>
        <v>2019</v>
      </c>
    </row>
    <row r="2" spans="1:10" x14ac:dyDescent="0.35">
      <c r="A2" s="1" t="str">
        <f>Баланс!A2</f>
        <v>Долгосрочные активы</v>
      </c>
    </row>
    <row r="3" spans="1:10" x14ac:dyDescent="0.35">
      <c r="A3" s="1" t="str">
        <f>Баланс!A3</f>
        <v>Основные средства</v>
      </c>
      <c r="B3" s="11">
        <f>Баланс!C3/Баланс!B3-1</f>
        <v>-7.1890321875863528E-2</v>
      </c>
      <c r="C3" s="11">
        <f>Баланс!D3/Баланс!C3-1</f>
        <v>4.8150100942992546E-2</v>
      </c>
      <c r="D3" s="11">
        <f>Баланс!E3/Баланс!D3-1</f>
        <v>2.0367040694016847E-2</v>
      </c>
      <c r="E3" s="11">
        <f>Баланс!F3/Баланс!E3-1</f>
        <v>9.554558655434553E-2</v>
      </c>
      <c r="F3" s="11">
        <f>Баланс!G3/Баланс!F3-1</f>
        <v>0.37655972023340256</v>
      </c>
      <c r="G3" s="11"/>
      <c r="H3" s="11"/>
      <c r="I3" s="11"/>
      <c r="J3" s="11"/>
    </row>
    <row r="4" spans="1:10" x14ac:dyDescent="0.35">
      <c r="A4" s="1" t="str">
        <f>Баланс!A4</f>
        <v>Нематериальные активы</v>
      </c>
      <c r="B4" s="11">
        <f>Баланс!C4/Баланс!B4-1</f>
        <v>0.42747633467004942</v>
      </c>
      <c r="C4" s="11">
        <f>Баланс!D4/Баланс!C4-1</f>
        <v>3.6252794924226395E-2</v>
      </c>
      <c r="D4" s="11">
        <f>Баланс!E4/Баланс!D4-1</f>
        <v>0.26233771023900854</v>
      </c>
      <c r="E4" s="11">
        <f>Баланс!F4/Баланс!E4-1</f>
        <v>6.3302604859092115E-2</v>
      </c>
      <c r="F4" s="11">
        <f>Баланс!G4/Баланс!F4-1</f>
        <v>0.1251270918633729</v>
      </c>
      <c r="G4" s="11"/>
      <c r="H4" s="11"/>
      <c r="I4" s="11"/>
      <c r="J4" s="11"/>
    </row>
    <row r="5" spans="1:10" x14ac:dyDescent="0.35">
      <c r="A5" s="1" t="str">
        <f>Баланс!A5</f>
        <v>Авансы, уплаченные за долгосрочные активы</v>
      </c>
      <c r="B5" s="11">
        <f>Баланс!C5/Баланс!B5-1</f>
        <v>0.25438289647648915</v>
      </c>
      <c r="C5" s="11">
        <f>Баланс!D5/Баланс!C5-1</f>
        <v>-0.33556266631375464</v>
      </c>
      <c r="D5" s="11">
        <f>Баланс!E5/Баланс!D5-1</f>
        <v>6.5408992936255572E-2</v>
      </c>
      <c r="E5" s="11">
        <f>Баланс!F5/Баланс!E5-1</f>
        <v>1.9127340223806852</v>
      </c>
      <c r="F5" s="11">
        <f>Баланс!G5/Баланс!F5-1</f>
        <v>-0.92690821233890974</v>
      </c>
      <c r="G5" s="11"/>
      <c r="H5" s="11"/>
      <c r="I5" s="11"/>
      <c r="J5" s="11"/>
    </row>
    <row r="6" spans="1:10" x14ac:dyDescent="0.35">
      <c r="A6" s="1" t="str">
        <f>Баланс!A6</f>
        <v>Беспроцентные займы сотрудникам</v>
      </c>
      <c r="B6" s="11">
        <f>Баланс!C6/Баланс!B6-1</f>
        <v>1.0555815039701155E-2</v>
      </c>
      <c r="C6" s="11">
        <f>Баланс!D6/Баланс!C6-1</f>
        <v>-0.25103223023356136</v>
      </c>
      <c r="D6" s="11">
        <f>Баланс!E6/Баланс!D6-1</f>
        <v>2.2956350022627303E-2</v>
      </c>
      <c r="E6" s="11">
        <f>Баланс!F6/Баланс!E6-1</f>
        <v>-0.47834305248341047</v>
      </c>
      <c r="F6" s="11">
        <f>Баланс!G6/Баланс!F6-1</f>
        <v>-0.39403284249479609</v>
      </c>
      <c r="G6" s="11"/>
      <c r="H6" s="11"/>
      <c r="I6" s="11"/>
      <c r="J6" s="11"/>
    </row>
    <row r="7" spans="1:10" x14ac:dyDescent="0.35">
      <c r="A7" s="1" t="str">
        <f>Баланс!A14</f>
        <v>Итого краткосрочные активы</v>
      </c>
      <c r="B7" s="11">
        <f>Баланс!C7/Баланс!B7-1</f>
        <v>-6.1616463038437597E-2</v>
      </c>
      <c r="C7" s="11">
        <f>Баланс!D7/Баланс!C7-1</f>
        <v>3.4963818781669653E-2</v>
      </c>
      <c r="D7" s="11">
        <f>Баланс!E7/Баланс!D7-1</f>
        <v>2.3083983689502929E-2</v>
      </c>
      <c r="E7" s="11">
        <f>Баланс!F7/Баланс!E7-1</f>
        <v>0.13033926692565245</v>
      </c>
      <c r="F7" s="11">
        <f>Баланс!G7/Баланс!F7-1</f>
        <v>0.30469688272588846</v>
      </c>
      <c r="G7" s="11"/>
      <c r="H7" s="11"/>
      <c r="I7" s="11"/>
      <c r="J7" s="11"/>
    </row>
    <row r="8" spans="1:10" x14ac:dyDescent="0.35">
      <c r="A8" s="1" t="str">
        <f>Баланс!A8</f>
        <v>Товарно-материальные запасы</v>
      </c>
      <c r="B8" s="11">
        <f>Баланс!C8/Баланс!B8-1</f>
        <v>0.33451392151696591</v>
      </c>
      <c r="C8" s="11">
        <f>Баланс!D8/Баланс!C8-1</f>
        <v>0.1222324665768546</v>
      </c>
      <c r="D8" s="11">
        <f>Баланс!E8/Баланс!D8-1</f>
        <v>1.0673446142048348E-2</v>
      </c>
      <c r="E8" s="11">
        <f>Баланс!F8/Баланс!E8-1</f>
        <v>0.16311776598289307</v>
      </c>
      <c r="F8" s="11">
        <f>Баланс!G8/Баланс!F8-1</f>
        <v>-0.10818705663467765</v>
      </c>
      <c r="G8" s="11"/>
      <c r="H8" s="11"/>
      <c r="I8" s="11"/>
      <c r="J8" s="11"/>
    </row>
    <row r="9" spans="1:10" x14ac:dyDescent="0.35">
      <c r="A9" s="1" t="str">
        <f>Баланс!A9</f>
        <v>Торговая дебиторская задолженность</v>
      </c>
      <c r="B9" s="11">
        <f>Баланс!C9/Баланс!B9-1</f>
        <v>0.99021547694114065</v>
      </c>
      <c r="C9" s="11">
        <f>Баланс!D9/Баланс!C9-1</f>
        <v>0.63736543868082562</v>
      </c>
      <c r="D9" s="11">
        <f>Баланс!E9/Баланс!D9-1</f>
        <v>-4.1088578202636006E-2</v>
      </c>
      <c r="E9" s="11">
        <f>Баланс!F9/Баланс!E9-1</f>
        <v>-0.3363223082989284</v>
      </c>
      <c r="F9" s="11">
        <f>Баланс!G9/Баланс!F9-1</f>
        <v>0.58922617757865092</v>
      </c>
      <c r="G9" s="11"/>
      <c r="H9" s="11"/>
      <c r="I9" s="11"/>
      <c r="J9" s="11"/>
    </row>
    <row r="10" spans="1:10" x14ac:dyDescent="0.35">
      <c r="A10" s="1" t="str">
        <f>Баланс!A10</f>
        <v>Авансовые платежи</v>
      </c>
      <c r="B10" s="11">
        <f>Баланс!C10/Баланс!B10-1</f>
        <v>-6.5983603569892524E-2</v>
      </c>
      <c r="C10" s="11">
        <f>Баланс!D10/Баланс!C10-1</f>
        <v>-0.25595266355313417</v>
      </c>
      <c r="D10" s="11">
        <f>Баланс!E10/Баланс!D10-1</f>
        <v>-0.44148931985710282</v>
      </c>
      <c r="E10" s="11">
        <f>Баланс!F10/Баланс!E10-1</f>
        <v>-2.5508718882931269E-2</v>
      </c>
      <c r="F10" s="11">
        <f>Баланс!G10/Баланс!F10-1</f>
        <v>5.7549959126905748E-2</v>
      </c>
      <c r="G10" s="11"/>
      <c r="H10" s="11"/>
      <c r="I10" s="11"/>
      <c r="J10" s="11"/>
    </row>
    <row r="11" spans="1:10" x14ac:dyDescent="0.35">
      <c r="A11" s="1" t="str">
        <f>Баланс!A11</f>
        <v>Предоплата по КПН</v>
      </c>
      <c r="B11" s="11">
        <f>Баланс!C11/Баланс!B11-1</f>
        <v>-0.27059198934502426</v>
      </c>
      <c r="C11" s="11">
        <f>Баланс!D11/Баланс!C11-1</f>
        <v>1.0465620542082741</v>
      </c>
      <c r="D11" s="11">
        <f>Баланс!E11/Баланс!D11-1</f>
        <v>-0.23051543708990874</v>
      </c>
      <c r="E11" s="11">
        <f>Баланс!F11/Баланс!E11-1</f>
        <v>-0.79294039495138602</v>
      </c>
      <c r="F11" s="11">
        <f>Баланс!G11/Баланс!F11-1</f>
        <v>5.5796657625339048</v>
      </c>
      <c r="G11" s="11"/>
      <c r="H11" s="11"/>
      <c r="I11" s="11"/>
      <c r="J11" s="11"/>
    </row>
    <row r="12" spans="1:10" x14ac:dyDescent="0.35">
      <c r="A12" s="1" t="str">
        <f>Баланс!A12</f>
        <v>Прочие краткосрочные активы</v>
      </c>
      <c r="B12" s="11">
        <f>Баланс!C12/Баланс!B12-1</f>
        <v>6.3502452471336568E-2</v>
      </c>
      <c r="C12" s="11">
        <f>Баланс!D12/Баланс!C12-1</f>
        <v>0.3136421558689797</v>
      </c>
      <c r="D12" s="11">
        <f>Баланс!E12/Баланс!D12-1</f>
        <v>0.36282415190012962</v>
      </c>
      <c r="E12" s="11">
        <f>Баланс!F12/Баланс!E12-1</f>
        <v>0.47558884431215209</v>
      </c>
      <c r="F12" s="11">
        <f>Баланс!G12/Баланс!F12-1</f>
        <v>0.22762155347256474</v>
      </c>
      <c r="G12" s="11"/>
      <c r="H12" s="11"/>
      <c r="I12" s="11"/>
      <c r="J12" s="11"/>
    </row>
    <row r="13" spans="1:10" x14ac:dyDescent="0.35">
      <c r="A13" s="1" t="str">
        <f>Баланс!A13</f>
        <v>Денежные средства и их эквиваленты</v>
      </c>
      <c r="B13" s="11">
        <f>Баланс!C13/Баланс!B13-1</f>
        <v>0.77507430530437649</v>
      </c>
      <c r="C13" s="11">
        <f>Баланс!D13/Баланс!C13-1</f>
        <v>1.309830680255716</v>
      </c>
      <c r="D13" s="11">
        <f>Баланс!E13/Баланс!D13-1</f>
        <v>1.6381924696976786</v>
      </c>
      <c r="E13" s="11">
        <f>Баланс!F13/Баланс!E13-1</f>
        <v>-5.0900475752664431E-2</v>
      </c>
      <c r="F13" s="11">
        <f>Баланс!G13/Баланс!F13-1</f>
        <v>1.0533061530100247</v>
      </c>
      <c r="G13" s="11"/>
      <c r="H13" s="11"/>
      <c r="I13" s="11"/>
      <c r="J13" s="11"/>
    </row>
    <row r="14" spans="1:10" x14ac:dyDescent="0.35">
      <c r="A14" s="1" t="e">
        <f>Баланс!#REF!</f>
        <v>#REF!</v>
      </c>
      <c r="B14" s="11">
        <f>Баланс!C14/Баланс!B14-1</f>
        <v>0.25969720810101893</v>
      </c>
      <c r="C14" s="11">
        <f>Баланс!D14/Баланс!C14-1</f>
        <v>0.16036033337334588</v>
      </c>
      <c r="D14" s="11">
        <f>Баланс!E14/Баланс!D14-1</f>
        <v>0.15861074056413016</v>
      </c>
      <c r="E14" s="11">
        <f>Баланс!F14/Баланс!E14-1</f>
        <v>7.0708900390033191E-2</v>
      </c>
      <c r="F14" s="11">
        <f>Баланс!G14/Баланс!F14-1</f>
        <v>0.22204791403326718</v>
      </c>
      <c r="G14" s="11"/>
      <c r="H14" s="11"/>
      <c r="I14" s="11"/>
      <c r="J14" s="11"/>
    </row>
    <row r="15" spans="1:10" x14ac:dyDescent="0.35">
      <c r="A15" s="12" t="str">
        <f>Баланс!A15</f>
        <v>ИТОГО АКТИВЫ</v>
      </c>
      <c r="B15" s="14">
        <f>Баланс!C15/Баланс!B15-1</f>
        <v>9.8727603343068182E-2</v>
      </c>
      <c r="C15" s="14">
        <f>Баланс!D15/Баланс!C15-1</f>
        <v>0.10670776911027202</v>
      </c>
      <c r="D15" s="14">
        <f>Баланс!E15/Баланс!D15-1</f>
        <v>0.10438290471300582</v>
      </c>
      <c r="E15" s="14">
        <f>Баланс!F15/Баланс!E15-1</f>
        <v>9.2812159573264497E-2</v>
      </c>
      <c r="F15" s="14">
        <f>Баланс!G15/Баланс!F15-1</f>
        <v>0.25373553045349406</v>
      </c>
      <c r="G15" s="14"/>
      <c r="H15" s="14"/>
      <c r="I15" s="14"/>
      <c r="J15" s="14"/>
    </row>
    <row r="16" spans="1:10" x14ac:dyDescent="0.35">
      <c r="A16" s="1" t="str">
        <f>Баланс!A16</f>
        <v>КАПИТАЛ И ОБЯЗАТЕЛЬСТВА</v>
      </c>
      <c r="B16" s="11" t="e">
        <f>Баланс!C16/Баланс!B16-1</f>
        <v>#DIV/0!</v>
      </c>
      <c r="C16" s="11" t="e">
        <f>Баланс!D16/Баланс!C16-1</f>
        <v>#DIV/0!</v>
      </c>
      <c r="D16" s="11" t="e">
        <f>Баланс!E16/Баланс!D16-1</f>
        <v>#DIV/0!</v>
      </c>
      <c r="E16" s="11" t="e">
        <f>Баланс!F16/Баланс!E16-1</f>
        <v>#DIV/0!</v>
      </c>
      <c r="F16" s="11" t="e">
        <f>Баланс!G16/Баланс!F16-1</f>
        <v>#DIV/0!</v>
      </c>
      <c r="G16" s="11"/>
      <c r="H16" s="11"/>
      <c r="I16" s="11"/>
      <c r="J16" s="11"/>
    </row>
    <row r="17" spans="1:10" ht="29" x14ac:dyDescent="0.35">
      <c r="A17" s="1" t="str">
        <f>Баланс!A17</f>
        <v>Капитал, приходящийся на собственников материнской компании</v>
      </c>
      <c r="B17" s="11" t="e">
        <f>Баланс!C17/Баланс!B17-1</f>
        <v>#DIV/0!</v>
      </c>
      <c r="C17" s="11" t="e">
        <f>Баланс!D17/Баланс!C17-1</f>
        <v>#DIV/0!</v>
      </c>
      <c r="D17" s="11" t="e">
        <f>Баланс!E17/Баланс!D17-1</f>
        <v>#DIV/0!</v>
      </c>
      <c r="E17" s="11" t="e">
        <f>Баланс!F17/Баланс!E17-1</f>
        <v>#DIV/0!</v>
      </c>
      <c r="F17" s="11" t="e">
        <f>Баланс!G17/Баланс!F17-1</f>
        <v>#DIV/0!</v>
      </c>
      <c r="G17" s="11"/>
      <c r="H17" s="11"/>
      <c r="I17" s="11"/>
      <c r="J17" s="11"/>
    </row>
    <row r="18" spans="1:10" x14ac:dyDescent="0.35">
      <c r="A18" s="1" t="str">
        <f>Баланс!A18</f>
        <v>Выпущенные акции</v>
      </c>
      <c r="B18" s="11">
        <f>Баланс!C18/Баланс!B18-1</f>
        <v>0</v>
      </c>
      <c r="C18" s="11">
        <f>Баланс!D18/Баланс!C18-1</f>
        <v>0</v>
      </c>
      <c r="D18" s="11">
        <f>Баланс!E18/Баланс!D18-1</f>
        <v>0</v>
      </c>
      <c r="E18" s="11">
        <f>Баланс!F18/Баланс!E18-1</f>
        <v>0</v>
      </c>
      <c r="F18" s="11">
        <f>Баланс!G18/Баланс!F18-1</f>
        <v>0</v>
      </c>
      <c r="G18" s="11"/>
      <c r="H18" s="11"/>
      <c r="I18" s="11"/>
      <c r="J18" s="11"/>
    </row>
    <row r="19" spans="1:10" x14ac:dyDescent="0.35">
      <c r="A19" s="1" t="str">
        <f>Баланс!A19</f>
        <v>Резервный капитал</v>
      </c>
      <c r="B19" s="11">
        <f>Баланс!C19/Баланс!B19-1</f>
        <v>0</v>
      </c>
      <c r="C19" s="11">
        <f>Баланс!D19/Баланс!C19-1</f>
        <v>0</v>
      </c>
      <c r="D19" s="11">
        <f>Баланс!E19/Баланс!D19-1</f>
        <v>0</v>
      </c>
      <c r="E19" s="11">
        <f>Баланс!F19/Баланс!E19-1</f>
        <v>0</v>
      </c>
      <c r="F19" s="11">
        <f>Баланс!G19/Баланс!F19-1</f>
        <v>0</v>
      </c>
      <c r="G19" s="11"/>
      <c r="H19" s="11"/>
      <c r="I19" s="11"/>
      <c r="J19" s="11"/>
    </row>
    <row r="20" spans="1:10" x14ac:dyDescent="0.35">
      <c r="A20" s="1" t="str">
        <f>Баланс!A20</f>
        <v>Резерв пересчета иностранной валюты</v>
      </c>
      <c r="B20" s="11">
        <f>Баланс!C20/Баланс!B20-1</f>
        <v>-0.80856558700096848</v>
      </c>
      <c r="C20" s="11">
        <f>Баланс!D20/Баланс!C20-1</f>
        <v>1.9747048903878586</v>
      </c>
      <c r="D20" s="11">
        <f>Баланс!E20/Баланс!D20-1</f>
        <v>1.6447467876039306</v>
      </c>
      <c r="E20" s="11">
        <f>Баланс!F20/Баланс!E20-1</f>
        <v>0.63875392969419842</v>
      </c>
      <c r="F20" s="11">
        <f>Баланс!G20/Баланс!F20-1</f>
        <v>-9.4379141960237174</v>
      </c>
      <c r="G20" s="11"/>
      <c r="H20" s="11"/>
      <c r="I20" s="11"/>
      <c r="J20" s="11"/>
    </row>
    <row r="21" spans="1:10" x14ac:dyDescent="0.35">
      <c r="A21" s="1" t="str">
        <f>Баланс!A21</f>
        <v>Нераспределенная прибыль</v>
      </c>
      <c r="B21" s="11">
        <f>Баланс!C21/Баланс!B21-1</f>
        <v>0.1276704929383381</v>
      </c>
      <c r="C21" s="11">
        <f>Баланс!D21/Баланс!C21-1</f>
        <v>0.15225698920061514</v>
      </c>
      <c r="D21" s="11">
        <f>Баланс!E21/Баланс!D21-1</f>
        <v>8.9226680142201475E-2</v>
      </c>
      <c r="E21" s="11">
        <f>Баланс!F21/Баланс!E21-1</f>
        <v>0.11840958078365849</v>
      </c>
      <c r="F21" s="11">
        <f>Баланс!G21/Баланс!F21-1</f>
        <v>0.18473329643741554</v>
      </c>
      <c r="G21" s="11"/>
      <c r="H21" s="11"/>
      <c r="I21" s="11"/>
      <c r="J21" s="11"/>
    </row>
    <row r="22" spans="1:10" x14ac:dyDescent="0.35">
      <c r="A22" s="1">
        <f>Баланс!A22</f>
        <v>0</v>
      </c>
      <c r="B22" s="11">
        <f>Баланс!C22/Баланс!B22-1</f>
        <v>0.11740755696906779</v>
      </c>
      <c r="C22" s="11">
        <f>Баланс!D22/Баланс!C22-1</f>
        <v>0.14033543788072977</v>
      </c>
      <c r="D22" s="11">
        <f>Баланс!E22/Баланс!D22-1</f>
        <v>8.2705331985045705E-2</v>
      </c>
      <c r="E22" s="11">
        <f>Баланс!F22/Баланс!E22-1</f>
        <v>0.11062609818209301</v>
      </c>
      <c r="F22" s="11">
        <f>Баланс!G22/Баланс!F22-1</f>
        <v>0.1858321395500937</v>
      </c>
      <c r="G22" s="11"/>
      <c r="H22" s="11"/>
      <c r="I22" s="11"/>
      <c r="J22" s="11"/>
    </row>
    <row r="23" spans="1:10" x14ac:dyDescent="0.35">
      <c r="A23" s="1" t="str">
        <f>Баланс!A23</f>
        <v>Неконтрольные доли участия</v>
      </c>
      <c r="B23" s="11">
        <f>Баланс!C23/Баланс!B23-1</f>
        <v>0</v>
      </c>
      <c r="C23" s="11">
        <f>Баланс!D23/Баланс!C23-1</f>
        <v>-0.10169491525423724</v>
      </c>
      <c r="D23" s="11">
        <f>Баланс!E23/Баланс!D23-1</f>
        <v>-7.547169811320753E-2</v>
      </c>
      <c r="E23" s="11">
        <f>Баланс!F23/Баланс!E23-1</f>
        <v>-0.10204081632653061</v>
      </c>
      <c r="F23" s="11">
        <f>Баланс!G23/Баланс!F23-1</f>
        <v>0.13636363636363646</v>
      </c>
      <c r="G23" s="11"/>
      <c r="H23" s="11"/>
      <c r="I23" s="11"/>
      <c r="J23" s="11"/>
    </row>
    <row r="24" spans="1:10" x14ac:dyDescent="0.35">
      <c r="A24" s="12" t="str">
        <f>Баланс!A24</f>
        <v>Итого капитал</v>
      </c>
      <c r="B24" s="14">
        <f>Баланс!C24/Баланс!B24-1</f>
        <v>0.11740700665583059</v>
      </c>
      <c r="C24" s="14">
        <f>Баланс!D24/Баланс!C24-1</f>
        <v>0.14033442263223939</v>
      </c>
      <c r="D24" s="14">
        <f>Баланс!E24/Баланс!D24-1</f>
        <v>8.2704809303028481E-2</v>
      </c>
      <c r="E24" s="14">
        <f>Баланс!F24/Баланс!E24-1</f>
        <v>0.11062549810891364</v>
      </c>
      <c r="F24" s="14">
        <f>Баланс!G24/Баланс!F24-1</f>
        <v>0.18583202669477994</v>
      </c>
      <c r="G24" s="14"/>
      <c r="H24" s="14"/>
      <c r="I24" s="14"/>
      <c r="J24" s="14"/>
    </row>
    <row r="25" spans="1:10" x14ac:dyDescent="0.35">
      <c r="A25" s="1" t="str">
        <f>Баланс!A25</f>
        <v>Долгосрочные обязательства</v>
      </c>
      <c r="B25" s="11" t="e">
        <f>Баланс!C25/Баланс!B25-1</f>
        <v>#DIV/0!</v>
      </c>
      <c r="C25" s="11" t="e">
        <f>Баланс!D25/Баланс!C25-1</f>
        <v>#DIV/0!</v>
      </c>
      <c r="D25" s="11" t="e">
        <f>Баланс!E25/Баланс!D25-1</f>
        <v>#DIV/0!</v>
      </c>
      <c r="E25" s="11" t="e">
        <f>Баланс!F25/Баланс!E25-1</f>
        <v>#DIV/0!</v>
      </c>
      <c r="F25" s="11" t="e">
        <f>Баланс!G25/Баланс!F25-1</f>
        <v>#DIV/0!</v>
      </c>
      <c r="G25" s="11"/>
      <c r="H25" s="11"/>
      <c r="I25" s="11"/>
      <c r="J25" s="11"/>
    </row>
    <row r="26" spans="1:10" x14ac:dyDescent="0.35">
      <c r="A26" s="1" t="str">
        <f>Баланс!A26</f>
        <v>Долгосрочные займы</v>
      </c>
      <c r="B26" s="11" t="e">
        <f>Баланс!C26/Баланс!B26-1</f>
        <v>#DIV/0!</v>
      </c>
      <c r="C26" s="11" t="e">
        <f>Баланс!D26/Баланс!C26-1</f>
        <v>#DIV/0!</v>
      </c>
      <c r="D26" s="11" t="e">
        <f>Баланс!E26/Баланс!D26-1</f>
        <v>#DIV/0!</v>
      </c>
      <c r="E26" s="11" t="e">
        <f>Баланс!F26/Баланс!E26-1</f>
        <v>#DIV/0!</v>
      </c>
      <c r="F26" s="11" t="e">
        <f>Баланс!G26/Баланс!F26-1</f>
        <v>#DIV/0!</v>
      </c>
      <c r="G26" s="11"/>
      <c r="H26" s="11"/>
      <c r="I26" s="11"/>
      <c r="J26" s="11"/>
    </row>
    <row r="27" spans="1:10" x14ac:dyDescent="0.35">
      <c r="A27" s="1" t="str">
        <f>Баланс!A27</f>
        <v>Отложенные налоговые обязательства</v>
      </c>
      <c r="B27" s="11">
        <f>Баланс!C27/Баланс!B27-1</f>
        <v>-8.7288345746902363E-2</v>
      </c>
      <c r="C27" s="11">
        <f>Баланс!D27/Баланс!C27-1</f>
        <v>-3.1354828407627044E-2</v>
      </c>
      <c r="D27" s="11">
        <f>Баланс!E27/Баланс!D27-1</f>
        <v>-0.12592743865157097</v>
      </c>
      <c r="E27" s="11">
        <f>Баланс!F27/Баланс!E27-1</f>
        <v>-7.3430392289330237E-2</v>
      </c>
      <c r="F27" s="11">
        <f>Баланс!G27/Баланс!F27-1</f>
        <v>3.2471852765507458E-2</v>
      </c>
      <c r="G27" s="11"/>
      <c r="H27" s="11"/>
      <c r="I27" s="11"/>
      <c r="J27" s="11"/>
    </row>
    <row r="28" spans="1:10" ht="29" x14ac:dyDescent="0.35">
      <c r="A28" s="1" t="str">
        <f>Баланс!A28</f>
        <v>Обязательства по вознаграждениям сотрудников</v>
      </c>
      <c r="B28" s="11" t="e">
        <f>Баланс!C28/Баланс!B28-1</f>
        <v>#DIV/0!</v>
      </c>
      <c r="C28" s="11" t="e">
        <f>Баланс!D28/Баланс!C28-1</f>
        <v>#DIV/0!</v>
      </c>
      <c r="D28" s="11" t="e">
        <f>Баланс!E28/Баланс!D28-1</f>
        <v>#DIV/0!</v>
      </c>
      <c r="E28" s="11">
        <f>Баланс!F28/Баланс!E28-1</f>
        <v>8.3624603926435448E-3</v>
      </c>
      <c r="F28" s="11">
        <f>Баланс!G28/Баланс!F28-1</f>
        <v>0.28527541114602561</v>
      </c>
      <c r="G28" s="11"/>
      <c r="H28" s="11"/>
      <c r="I28" s="11"/>
      <c r="J28" s="11"/>
    </row>
    <row r="29" spans="1:10" x14ac:dyDescent="0.35">
      <c r="A29" s="1" t="s">
        <v>33</v>
      </c>
      <c r="B29" s="11">
        <f>Баланс!C29/Баланс!B29-1</f>
        <v>-8.7288345746902363E-2</v>
      </c>
      <c r="C29" s="11">
        <f>Баланс!D29/Баланс!C29-1</f>
        <v>-3.1354828407627044E-2</v>
      </c>
      <c r="D29" s="11">
        <f>Баланс!E29/Баланс!D29-1</f>
        <v>0.10003850615790966</v>
      </c>
      <c r="E29" s="11">
        <f>Баланс!F29/Баланс!E29-1</f>
        <v>-5.662879931646414E-2</v>
      </c>
      <c r="F29" s="11">
        <f>Баланс!G29/Баланс!F29-1</f>
        <v>1.2933655626658194</v>
      </c>
      <c r="G29" s="11"/>
      <c r="H29" s="11"/>
      <c r="I29" s="11"/>
      <c r="J29" s="11"/>
    </row>
    <row r="30" spans="1:10" x14ac:dyDescent="0.35">
      <c r="A30" s="1" t="str">
        <f>Баланс!A37</f>
        <v>Итого краткосрочные обязательства</v>
      </c>
      <c r="B30" s="11" t="e">
        <f>Баланс!C30/Баланс!B30-1</f>
        <v>#DIV/0!</v>
      </c>
      <c r="C30" s="11" t="e">
        <f>Баланс!D30/Баланс!C30-1</f>
        <v>#DIV/0!</v>
      </c>
      <c r="D30" s="11" t="e">
        <f>Баланс!E30/Баланс!D30-1</f>
        <v>#DIV/0!</v>
      </c>
      <c r="E30" s="11" t="e">
        <f>Баланс!F30/Баланс!E30-1</f>
        <v>#DIV/0!</v>
      </c>
      <c r="F30" s="11" t="e">
        <f>Баланс!G30/Баланс!F30-1</f>
        <v>#DIV/0!</v>
      </c>
      <c r="G30" s="11"/>
      <c r="H30" s="11"/>
      <c r="I30" s="11"/>
      <c r="J30" s="11"/>
    </row>
    <row r="31" spans="1:10" x14ac:dyDescent="0.35">
      <c r="A31" s="1" t="str">
        <f>Баланс!A31</f>
        <v>Займы</v>
      </c>
      <c r="B31" s="11" t="e">
        <f>Баланс!C31/Баланс!B31-1</f>
        <v>#DIV/0!</v>
      </c>
      <c r="C31" s="11">
        <f>Баланс!D31/Баланс!C31-1</f>
        <v>-1</v>
      </c>
      <c r="D31" s="11" t="e">
        <f>Баланс!E31/Баланс!D31-1</f>
        <v>#DIV/0!</v>
      </c>
      <c r="E31" s="11" t="e">
        <f>Баланс!F31/Баланс!E31-1</f>
        <v>#DIV/0!</v>
      </c>
      <c r="F31" s="11" t="e">
        <f>Баланс!G31/Баланс!F31-1</f>
        <v>#DIV/0!</v>
      </c>
      <c r="G31" s="11"/>
      <c r="H31" s="11"/>
      <c r="I31" s="11"/>
      <c r="J31" s="11"/>
    </row>
    <row r="32" spans="1:10" x14ac:dyDescent="0.35">
      <c r="A32" s="1" t="str">
        <f>Баланс!A32</f>
        <v>Торговая кредиторская щадолженность</v>
      </c>
      <c r="B32" s="11">
        <f>Баланс!C32/Баланс!B32-1</f>
        <v>-0.3133549231579551</v>
      </c>
      <c r="C32" s="11">
        <f>Баланс!D32/Баланс!C32-1</f>
        <v>0.13461027272934412</v>
      </c>
      <c r="D32" s="11">
        <f>Баланс!E32/Баланс!D32-1</f>
        <v>2.0462538405413908</v>
      </c>
      <c r="E32" s="11">
        <f>Баланс!F32/Баланс!E32-1</f>
        <v>-0.33384239126852111</v>
      </c>
      <c r="F32" s="11">
        <f>Баланс!G32/Баланс!F32-1</f>
        <v>0.59355260076329075</v>
      </c>
      <c r="G32" s="11"/>
      <c r="H32" s="11"/>
      <c r="I32" s="11"/>
      <c r="J32" s="11"/>
    </row>
    <row r="33" spans="1:10" x14ac:dyDescent="0.35">
      <c r="A33" s="1" t="str">
        <f>Баланс!A33</f>
        <v>Авансы полученнные</v>
      </c>
      <c r="B33" s="11">
        <f>Баланс!C33/Баланс!B33-1</f>
        <v>9.8732582652064416E-2</v>
      </c>
      <c r="C33" s="11">
        <f>Баланс!D33/Баланс!C33-1</f>
        <v>-0.22262128993764407</v>
      </c>
      <c r="D33" s="11">
        <f>Баланс!E33/Баланс!D33-1</f>
        <v>-6.9166867324825465E-2</v>
      </c>
      <c r="E33" s="11">
        <f>Баланс!F33/Баланс!E33-1</f>
        <v>1.0591573433357047</v>
      </c>
      <c r="F33" s="11">
        <f>Баланс!G33/Баланс!F33-1</f>
        <v>-0.3425484638395766</v>
      </c>
      <c r="G33" s="11"/>
      <c r="H33" s="11"/>
      <c r="I33" s="11"/>
      <c r="J33" s="11"/>
    </row>
    <row r="34" spans="1:10" ht="29" x14ac:dyDescent="0.35">
      <c r="A34" s="1" t="str">
        <f>Баланс!A34</f>
        <v>Обязательства по вознаграждениям сотрудников</v>
      </c>
      <c r="B34" s="11" t="e">
        <f>Баланс!C34/Баланс!B34-1</f>
        <v>#DIV/0!</v>
      </c>
      <c r="C34" s="11" t="e">
        <f>Баланс!D34/Баланс!C34-1</f>
        <v>#DIV/0!</v>
      </c>
      <c r="D34" s="11" t="e">
        <f>Баланс!E34/Баланс!D34-1</f>
        <v>#DIV/0!</v>
      </c>
      <c r="E34" s="11">
        <f>Баланс!F34/Баланс!E34-1</f>
        <v>0.24331496223719129</v>
      </c>
      <c r="F34" s="11">
        <f>Баланс!G34/Баланс!F34-1</f>
        <v>-0.18617632572648168</v>
      </c>
      <c r="G34" s="11"/>
      <c r="H34" s="11"/>
      <c r="I34" s="11"/>
      <c r="J34" s="11"/>
    </row>
    <row r="35" spans="1:10" x14ac:dyDescent="0.35">
      <c r="A35" s="1" t="str">
        <f>Баланс!A35</f>
        <v>Текущий подоходный налог к уплате</v>
      </c>
      <c r="B35" s="11">
        <f>Баланс!C35/Баланс!B35-1</f>
        <v>-0.99952094023463278</v>
      </c>
      <c r="C35" s="11">
        <f>Баланс!D35/Баланс!C35-1</f>
        <v>3.9444444444444446</v>
      </c>
      <c r="D35" s="11">
        <f>Баланс!E35/Баланс!D35-1</f>
        <v>-1</v>
      </c>
      <c r="E35" s="11" t="e">
        <f>Баланс!F35/Баланс!E35-1</f>
        <v>#DIV/0!</v>
      </c>
      <c r="F35" s="11">
        <f>Баланс!G35/Баланс!F35-1</f>
        <v>-1</v>
      </c>
      <c r="G35" s="11"/>
      <c r="H35" s="11"/>
      <c r="I35" s="11"/>
      <c r="J35" s="11"/>
    </row>
    <row r="36" spans="1:10" x14ac:dyDescent="0.35">
      <c r="A36" s="1" t="str">
        <f>Баланс!A36</f>
        <v xml:space="preserve">Прочие краткосрочные обязательства </v>
      </c>
      <c r="B36" s="11">
        <f>Баланс!C36/Баланс!B36-1</f>
        <v>2.8512231152507672E-2</v>
      </c>
      <c r="C36" s="11">
        <f>Баланс!D36/Баланс!C36-1</f>
        <v>7.4994370431681334E-2</v>
      </c>
      <c r="D36" s="11">
        <f>Баланс!E36/Баланс!D36-1</f>
        <v>0.15392898511832986</v>
      </c>
      <c r="E36" s="11">
        <f>Баланс!F36/Баланс!E36-1</f>
        <v>7.5869973074598196E-3</v>
      </c>
      <c r="F36" s="11">
        <f>Баланс!G36/Баланс!F36-1</f>
        <v>0.38257515260351127</v>
      </c>
      <c r="G36" s="11"/>
      <c r="H36" s="11"/>
      <c r="I36" s="11"/>
      <c r="J36" s="11"/>
    </row>
    <row r="37" spans="1:10" x14ac:dyDescent="0.35">
      <c r="A37" s="1" t="s">
        <v>31</v>
      </c>
      <c r="B37" s="11">
        <f>Баланс!C37/Баланс!B37-1</f>
        <v>4.7701761103517759E-2</v>
      </c>
      <c r="C37" s="11">
        <f>Баланс!D37/Баланс!C37-1</f>
        <v>-0.16462810495059732</v>
      </c>
      <c r="D37" s="11">
        <f>Баланс!E37/Баланс!D37-1</f>
        <v>0.42384167399606887</v>
      </c>
      <c r="E37" s="11">
        <f>Баланс!F37/Баланс!E37-1</f>
        <v>-1.9433427002000014E-2</v>
      </c>
      <c r="F37" s="11">
        <f>Баланс!G37/Баланс!F37-1</f>
        <v>0.53560170029804066</v>
      </c>
      <c r="G37" s="11"/>
      <c r="H37" s="11"/>
      <c r="I37" s="11"/>
      <c r="J37" s="11"/>
    </row>
    <row r="38" spans="1:10" x14ac:dyDescent="0.35">
      <c r="A38" s="12" t="s">
        <v>32</v>
      </c>
      <c r="B38" s="14">
        <f>Баланс!C38/Баланс!B38-1</f>
        <v>-9.3453605285837016E-3</v>
      </c>
      <c r="C38" s="14">
        <f>Баланс!D38/Баланс!C38-1</f>
        <v>-0.11273780409438527</v>
      </c>
      <c r="D38" s="14">
        <f>Баланс!E38/Баланс!D38-1</f>
        <v>0.28620411962495629</v>
      </c>
      <c r="E38" s="14">
        <f>Баланс!F38/Баланс!E38-1</f>
        <v>-3.2955483792015072E-2</v>
      </c>
      <c r="F38" s="14">
        <f>Баланс!G38/Баланс!F38-1</f>
        <v>0.80433648383498779</v>
      </c>
      <c r="G38" s="14"/>
      <c r="H38" s="14"/>
      <c r="I38" s="14"/>
      <c r="J38" s="14"/>
    </row>
    <row r="39" spans="1:10" x14ac:dyDescent="0.35">
      <c r="A39" s="12" t="str">
        <f>Баланс!A39</f>
        <v>ИТОГО КАПИТАЛ И ОБЯЗАТЕЛЬСТВА</v>
      </c>
      <c r="B39" s="14">
        <f>Баланс!C39/Баланс!B39-1</f>
        <v>9.8727603343068182E-2</v>
      </c>
      <c r="C39" s="14">
        <f>Баланс!D39/Баланс!C39-1</f>
        <v>0.10670776911027202</v>
      </c>
      <c r="D39" s="14">
        <f>Баланс!E39/Баланс!D39-1</f>
        <v>0.10438290471300582</v>
      </c>
      <c r="E39" s="14">
        <f>Баланс!F39/Баланс!E39-1</f>
        <v>9.2812159573264497E-2</v>
      </c>
      <c r="F39" s="14">
        <f>Баланс!G39/Баланс!F39-1</f>
        <v>0.25373553045349406</v>
      </c>
      <c r="G39" s="14"/>
      <c r="H39" s="14"/>
      <c r="I39" s="14"/>
      <c r="J39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B00D0-887A-4AA3-B1BE-D7F0EB597B0B}">
  <dimension ref="A1:K39"/>
  <sheetViews>
    <sheetView topLeftCell="B1" workbookViewId="0">
      <selection activeCell="T26" sqref="T26"/>
    </sheetView>
  </sheetViews>
  <sheetFormatPr defaultRowHeight="14.5" x14ac:dyDescent="0.35"/>
  <cols>
    <col min="1" max="1" width="33.90625" customWidth="1"/>
  </cols>
  <sheetData>
    <row r="1" spans="1:11" x14ac:dyDescent="0.35">
      <c r="A1" t="str">
        <f>Баланс!A1</f>
        <v>Активы</v>
      </c>
      <c r="B1">
        <f>Баланс!B1</f>
        <v>2010</v>
      </c>
      <c r="C1">
        <f>Баланс!C1</f>
        <v>2011</v>
      </c>
      <c r="D1">
        <f>Баланс!D1</f>
        <v>2012</v>
      </c>
      <c r="E1">
        <f>Баланс!E1</f>
        <v>2013</v>
      </c>
      <c r="F1">
        <f>Баланс!F1</f>
        <v>2014</v>
      </c>
      <c r="G1">
        <f>Баланс!G1</f>
        <v>2015</v>
      </c>
      <c r="H1">
        <f>Баланс!H1</f>
        <v>2016</v>
      </c>
      <c r="I1">
        <f>Баланс!I1</f>
        <v>2017</v>
      </c>
      <c r="J1">
        <f>Баланс!J1</f>
        <v>2018</v>
      </c>
      <c r="K1">
        <f>Баланс!K1</f>
        <v>2019</v>
      </c>
    </row>
    <row r="2" spans="1:11" x14ac:dyDescent="0.35">
      <c r="A2" t="str">
        <f>Баланс!A2</f>
        <v>Долгосрочные активы</v>
      </c>
    </row>
    <row r="3" spans="1:11" x14ac:dyDescent="0.35">
      <c r="A3" t="str">
        <f>Баланс!A3</f>
        <v>Основные средства</v>
      </c>
      <c r="B3" s="15">
        <f>Баланс!B3/Баланс!$B$15</f>
        <v>0.48489011612410277</v>
      </c>
      <c r="C3" s="15">
        <f>Баланс!C3/Баланс!$C$15</f>
        <v>0.40959306768321707</v>
      </c>
      <c r="D3" s="15">
        <f>Баланс!D3/Баланс!$D$15</f>
        <v>0.38792084705690461</v>
      </c>
      <c r="E3" s="15"/>
      <c r="F3" s="15"/>
      <c r="G3" s="15">
        <f>Баланс!G3/Баланс!$G$15</f>
        <v>0.39450628316279368</v>
      </c>
      <c r="H3" s="15"/>
      <c r="I3" s="15"/>
      <c r="J3" s="15"/>
      <c r="K3" s="15"/>
    </row>
    <row r="4" spans="1:11" x14ac:dyDescent="0.35">
      <c r="A4" t="str">
        <f>Баланс!A4</f>
        <v>Нематериальные активы</v>
      </c>
      <c r="B4" s="15">
        <f>Баланс!B4/Баланс!$B$15</f>
        <v>2.4830176077696498E-3</v>
      </c>
      <c r="C4" s="15">
        <f>Баланс!C4/Баланс!$C$15</f>
        <v>3.2259577923368968E-3</v>
      </c>
      <c r="D4" s="15">
        <f>Баланс!D4/Баланс!$D$15</f>
        <v>3.0205876130283229E-3</v>
      </c>
      <c r="E4" s="15"/>
      <c r="F4" s="15"/>
      <c r="G4" s="15">
        <f>Баланс!G4/Баланс!$G$15</f>
        <v>3.0147709751137909E-3</v>
      </c>
      <c r="H4" s="15"/>
      <c r="I4" s="15"/>
      <c r="J4" s="15"/>
      <c r="K4" s="15"/>
    </row>
    <row r="5" spans="1:11" x14ac:dyDescent="0.35">
      <c r="A5" t="str">
        <f>Баланс!A5</f>
        <v>Авансы, уплаченные за долгосрочные активы</v>
      </c>
      <c r="B5" s="15">
        <f>Баланс!B5/Баланс!$B$15</f>
        <v>1.1424915591829215E-2</v>
      </c>
      <c r="C5" s="15">
        <f>Баланс!C5/Баланс!$C$15</f>
        <v>1.3043468343266274E-2</v>
      </c>
      <c r="D5" s="15">
        <f>Баланс!D5/Баланс!$D$15</f>
        <v>7.8309446901129124E-3</v>
      </c>
      <c r="E5" s="15"/>
      <c r="F5" s="15"/>
      <c r="G5" s="15">
        <f>Баланс!G5/Баланс!$G$15</f>
        <v>1.1738937746520086E-3</v>
      </c>
      <c r="H5" s="15"/>
      <c r="I5" s="15"/>
      <c r="J5" s="15"/>
      <c r="K5" s="15"/>
    </row>
    <row r="6" spans="1:11" x14ac:dyDescent="0.35">
      <c r="A6" t="str">
        <f>Баланс!A6</f>
        <v>Беспроцентные займы сотрудникам</v>
      </c>
      <c r="B6" s="15">
        <f>Баланс!B6/Баланс!$B$15</f>
        <v>2.1753583346570179E-3</v>
      </c>
      <c r="C6" s="15">
        <f>Баланс!C6/Баланс!$C$15</f>
        <v>2.0007880098706528E-3</v>
      </c>
      <c r="D6" s="15">
        <f>Баланс!D6/Баланс!$D$15</f>
        <v>1.354039228199311E-3</v>
      </c>
      <c r="E6" s="15"/>
      <c r="F6" s="15"/>
      <c r="G6" s="15">
        <f>Баланс!G6/Баланс!$G$15</f>
        <v>2.8936853380056411E-4</v>
      </c>
      <c r="H6" s="15"/>
      <c r="I6" s="15"/>
      <c r="J6" s="15"/>
      <c r="K6" s="15"/>
    </row>
    <row r="7" spans="1:11" x14ac:dyDescent="0.35">
      <c r="A7" s="13" t="s">
        <v>34</v>
      </c>
      <c r="B7" s="16">
        <f>Баланс!B7/Баланс!$B$15</f>
        <v>0.50097340765835863</v>
      </c>
      <c r="C7" s="16">
        <f>Баланс!C7/Баланс!$C$15</f>
        <v>0.42786328182869088</v>
      </c>
      <c r="D7" s="16">
        <f>Баланс!D7/Баланс!$D$15</f>
        <v>0.40012641858824516</v>
      </c>
      <c r="E7" s="16"/>
      <c r="F7" s="16"/>
      <c r="G7" s="16">
        <f>Баланс!G7/Баланс!$G$15</f>
        <v>0.39898431644636001</v>
      </c>
      <c r="H7" s="15"/>
      <c r="I7" s="15"/>
      <c r="J7" s="15"/>
      <c r="K7" s="15"/>
    </row>
    <row r="8" spans="1:11" x14ac:dyDescent="0.35">
      <c r="A8" t="str">
        <f>Баланс!A8</f>
        <v>Товарно-материальные запасы</v>
      </c>
      <c r="B8" s="15">
        <f>Баланс!B8/Баланс!$B$15</f>
        <v>0.3380739865685255</v>
      </c>
      <c r="C8" s="15">
        <f>Баланс!C8/Баланс!$C$15</f>
        <v>0.41062447162125665</v>
      </c>
      <c r="D8" s="15">
        <f>Баланс!D8/Баланс!$D$15</f>
        <v>0.41638463782974033</v>
      </c>
      <c r="E8" s="15"/>
      <c r="F8" s="15"/>
      <c r="G8" s="15">
        <f>Баланс!G8/Баланс!$G$15</f>
        <v>0.28849074576603401</v>
      </c>
      <c r="H8" s="15"/>
      <c r="I8" s="15"/>
      <c r="J8" s="15"/>
      <c r="K8" s="15"/>
    </row>
    <row r="9" spans="1:11" x14ac:dyDescent="0.35">
      <c r="A9" t="str">
        <f>Баланс!A9</f>
        <v>Торговая дебиторская задолженность</v>
      </c>
      <c r="B9" s="15">
        <f>Баланс!B9/Баланс!$B$15</f>
        <v>9.3458108518646339E-3</v>
      </c>
      <c r="C9" s="15">
        <f>Баланс!C9/Баланс!$C$15</f>
        <v>1.6928834176324698E-2</v>
      </c>
      <c r="D9" s="15">
        <f>Баланс!D9/Баланс!$D$15</f>
        <v>2.5046076996239973E-2</v>
      </c>
      <c r="E9" s="15"/>
      <c r="F9" s="15"/>
      <c r="G9" s="15">
        <f>Баланс!G9/Баланс!$G$15</f>
        <v>1.6741331847760933E-2</v>
      </c>
      <c r="H9" s="15"/>
      <c r="I9" s="15"/>
      <c r="J9" s="15"/>
      <c r="K9" s="15"/>
    </row>
    <row r="10" spans="1:11" x14ac:dyDescent="0.35">
      <c r="A10" t="str">
        <f>Баланс!A10</f>
        <v>Авансовые платежи</v>
      </c>
      <c r="B10" s="15">
        <f>Баланс!B10/Баланс!$B$15</f>
        <v>0.11150867179861119</v>
      </c>
      <c r="C10" s="15">
        <f>Баланс!C10/Баланс!$C$15</f>
        <v>9.4792310202409788E-2</v>
      </c>
      <c r="D10" s="15">
        <f>Баланс!D10/Баланс!$D$15</f>
        <v>6.3729529953919103E-2</v>
      </c>
      <c r="E10" s="15"/>
      <c r="F10" s="15"/>
      <c r="G10" s="15">
        <f>Баланс!G10/Баланс!$G$15</f>
        <v>2.4242640448846674E-2</v>
      </c>
      <c r="H10" s="15"/>
      <c r="I10" s="15"/>
      <c r="J10" s="15"/>
      <c r="K10" s="15"/>
    </row>
    <row r="11" spans="1:11" x14ac:dyDescent="0.35">
      <c r="A11" t="str">
        <f>Баланс!A11</f>
        <v>Предоплата по КПН</v>
      </c>
      <c r="B11" s="15">
        <f>Баланс!B11/Баланс!$B$15</f>
        <v>9.7647612270741514E-3</v>
      </c>
      <c r="C11" s="15">
        <f>Баланс!C11/Баланс!$C$15</f>
        <v>6.4824939680131616E-3</v>
      </c>
      <c r="D11" s="15">
        <f>Баланс!D11/Баланс!$D$15</f>
        <v>1.1987650707680049E-2</v>
      </c>
      <c r="E11" s="15"/>
      <c r="F11" s="15"/>
      <c r="G11" s="15">
        <f>Баланс!G11/Баланс!$G$15</f>
        <v>8.3054291501025272E-3</v>
      </c>
      <c r="H11" s="15"/>
      <c r="I11" s="15"/>
      <c r="J11" s="15"/>
      <c r="K11" s="15"/>
    </row>
    <row r="12" spans="1:11" x14ac:dyDescent="0.35">
      <c r="A12" t="str">
        <f>Баланс!A12</f>
        <v>Прочие краткосрочные активы</v>
      </c>
      <c r="B12" s="15">
        <f>Баланс!B12/Баланс!$B$15</f>
        <v>8.7968740950824294E-3</v>
      </c>
      <c r="C12" s="15">
        <f>Баланс!C12/Баланс!$C$15</f>
        <v>8.5148467606857431E-3</v>
      </c>
      <c r="D12" s="15">
        <f>Баланс!D12/Баланс!$D$15</f>
        <v>1.010696948896787E-2</v>
      </c>
      <c r="E12" s="15"/>
      <c r="F12" s="15"/>
      <c r="G12" s="15">
        <f>Баланс!G12/Баланс!$G$15</f>
        <v>1.6489956739772351E-2</v>
      </c>
      <c r="H12" s="15"/>
      <c r="I12" s="15"/>
      <c r="J12" s="15"/>
      <c r="K12" s="15"/>
    </row>
    <row r="13" spans="1:11" x14ac:dyDescent="0.35">
      <c r="A13" t="str">
        <f>Баланс!A13</f>
        <v>Денежные средства и их эквиваленты</v>
      </c>
      <c r="B13" s="15">
        <f>Баланс!B13/Баланс!$B$15</f>
        <v>2.1536487800483436E-2</v>
      </c>
      <c r="C13" s="15">
        <f>Баланс!C13/Баланс!$C$15</f>
        <v>3.479376144261908E-2</v>
      </c>
      <c r="D13" s="15">
        <f>Баланс!D13/Баланс!$D$15</f>
        <v>7.2618716435207495E-2</v>
      </c>
      <c r="E13" s="15"/>
      <c r="F13" s="15"/>
      <c r="G13" s="15">
        <f>Баланс!G13/Баланс!$G$15</f>
        <v>0.2467455796011235</v>
      </c>
      <c r="H13" s="15"/>
      <c r="I13" s="15"/>
      <c r="J13" s="15"/>
      <c r="K13" s="15"/>
    </row>
    <row r="14" spans="1:11" x14ac:dyDescent="0.35">
      <c r="A14" s="13" t="s">
        <v>35</v>
      </c>
      <c r="B14" s="16">
        <f>Баланс!B14/Баланс!$B$15</f>
        <v>0.49902659234164132</v>
      </c>
      <c r="C14" s="16">
        <f>Баланс!C14/Баланс!$C$15</f>
        <v>0.57213671817130907</v>
      </c>
      <c r="D14" s="16">
        <f>Баланс!D14/Баланс!$D$15</f>
        <v>0.59987358141175484</v>
      </c>
      <c r="E14" s="16"/>
      <c r="F14" s="16"/>
      <c r="G14" s="16">
        <f>Баланс!G14/Баланс!$G$15</f>
        <v>0.60101568355363999</v>
      </c>
      <c r="H14" s="15"/>
      <c r="I14" s="15"/>
      <c r="J14" s="15"/>
      <c r="K14" s="15"/>
    </row>
    <row r="15" spans="1:11" x14ac:dyDescent="0.35">
      <c r="A15" s="13" t="str">
        <f>Баланс!A15</f>
        <v>ИТОГО АКТИВЫ</v>
      </c>
      <c r="B15" s="16">
        <f>Баланс!B15/Баланс!$B$15</f>
        <v>1</v>
      </c>
      <c r="C15" s="16">
        <f>Баланс!C15/Баланс!$C$15</f>
        <v>1</v>
      </c>
      <c r="D15" s="16">
        <f>Баланс!D15/Баланс!$D$15</f>
        <v>1</v>
      </c>
      <c r="E15" s="16"/>
      <c r="F15" s="16"/>
      <c r="G15" s="16">
        <f>Баланс!G15/Баланс!$G$15</f>
        <v>1</v>
      </c>
      <c r="H15" s="15"/>
      <c r="I15" s="15"/>
      <c r="J15" s="15"/>
      <c r="K15" s="15"/>
    </row>
    <row r="16" spans="1:11" x14ac:dyDescent="0.35">
      <c r="A16" t="str">
        <f>Баланс!A16</f>
        <v>КАПИТАЛ И ОБЯЗАТЕЛЬСТВА</v>
      </c>
      <c r="B16" s="15">
        <f>Баланс!B16/Баланс!$B$15</f>
        <v>0</v>
      </c>
      <c r="C16" s="15">
        <f>Баланс!C16/Баланс!$C$15</f>
        <v>0</v>
      </c>
      <c r="D16" s="15">
        <f>Баланс!D16/Баланс!$D$15</f>
        <v>0</v>
      </c>
      <c r="E16" s="15"/>
      <c r="F16" s="15"/>
      <c r="G16" s="15">
        <f>Баланс!G16/Баланс!$G$15</f>
        <v>0</v>
      </c>
      <c r="H16" s="15"/>
      <c r="I16" s="15"/>
      <c r="J16" s="15"/>
      <c r="K16" s="15"/>
    </row>
    <row r="17" spans="1:11" x14ac:dyDescent="0.35">
      <c r="A17" t="str">
        <f>Баланс!A17</f>
        <v>Капитал, приходящийся на собственников материнской компании</v>
      </c>
      <c r="B17" s="15">
        <f>Баланс!B17/Баланс!$B$15</f>
        <v>0</v>
      </c>
      <c r="C17" s="15">
        <f>Баланс!C17/Баланс!$C$15</f>
        <v>0</v>
      </c>
      <c r="D17" s="15">
        <f>Баланс!D17/Баланс!$D$15</f>
        <v>0</v>
      </c>
      <c r="E17" s="15"/>
      <c r="F17" s="15"/>
      <c r="G17" s="15">
        <f>Баланс!G17/Баланс!$G$15</f>
        <v>0</v>
      </c>
      <c r="H17" s="15"/>
      <c r="I17" s="15"/>
      <c r="J17" s="15"/>
      <c r="K17" s="15"/>
    </row>
    <row r="18" spans="1:11" x14ac:dyDescent="0.35">
      <c r="A18" t="str">
        <f>Баланс!A18</f>
        <v>Выпущенные акции</v>
      </c>
      <c r="B18" s="15">
        <f>Баланс!B18/Баланс!$B$15</f>
        <v>6.0962867855871586E-2</v>
      </c>
      <c r="C18" s="15">
        <f>Баланс!C18/Баланс!$C$15</f>
        <v>5.5484969769014222E-2</v>
      </c>
      <c r="D18" s="15">
        <f>Баланс!D18/Баланс!$D$15</f>
        <v>5.0135158817599043E-2</v>
      </c>
      <c r="E18" s="15"/>
      <c r="F18" s="15"/>
      <c r="G18" s="15">
        <f>Баланс!G18/Баланс!$G$15</f>
        <v>3.3133801580217268E-2</v>
      </c>
      <c r="H18" s="15"/>
      <c r="I18" s="15"/>
      <c r="J18" s="15"/>
      <c r="K18" s="15"/>
    </row>
    <row r="19" spans="1:11" x14ac:dyDescent="0.35">
      <c r="A19" t="str">
        <f>Баланс!A19</f>
        <v>Резервный капитал</v>
      </c>
      <c r="B19" s="15">
        <f>Баланс!B19/Баланс!$B$15</f>
        <v>1.2192573571174318E-2</v>
      </c>
      <c r="C19" s="15">
        <f>Баланс!C19/Баланс!$C$15</f>
        <v>1.1096993953802843E-2</v>
      </c>
      <c r="D19" s="15">
        <f>Баланс!D19/Баланс!$D$15</f>
        <v>1.0027031763519809E-2</v>
      </c>
      <c r="E19" s="15"/>
      <c r="F19" s="15"/>
      <c r="G19" s="15">
        <f>Баланс!G19/Баланс!$G$15</f>
        <v>6.6267603160434533E-3</v>
      </c>
      <c r="H19" s="15"/>
      <c r="I19" s="15"/>
      <c r="J19" s="15"/>
      <c r="K19" s="15"/>
    </row>
    <row r="20" spans="1:11" x14ac:dyDescent="0.35">
      <c r="A20" t="str">
        <f>Баланс!A20</f>
        <v>Резерв пересчета иностранной валюты</v>
      </c>
      <c r="B20" s="15">
        <f>Баланс!B20/Баланс!$B$15</f>
        <v>-6.2947547887179411E-4</v>
      </c>
      <c r="C20" s="15">
        <f>Баланс!C20/Баланс!$C$15</f>
        <v>-1.0967529024341811E-4</v>
      </c>
      <c r="D20" s="15">
        <f>Баланс!D20/Баланс!$D$15</f>
        <v>-2.9479473384748237E-4</v>
      </c>
      <c r="E20" s="15"/>
      <c r="F20" s="15"/>
      <c r="G20" s="15">
        <f>Баланс!G20/Баланс!$G$15</f>
        <v>7.1249454304695642E-3</v>
      </c>
      <c r="H20" s="15"/>
      <c r="I20" s="15"/>
      <c r="J20" s="15"/>
      <c r="K20" s="15"/>
    </row>
    <row r="21" spans="1:11" x14ac:dyDescent="0.35">
      <c r="A21" t="str">
        <f>Баланс!A21</f>
        <v>Нераспределенная прибыль</v>
      </c>
      <c r="B21" s="15">
        <f>Баланс!B21/Баланс!$B$15</f>
        <v>0.78010077162056579</v>
      </c>
      <c r="C21" s="15">
        <f>Баланс!C21/Баланс!$C$15</f>
        <v>0.80065033316566603</v>
      </c>
      <c r="D21" s="15">
        <f>Баланс!D21/Баланс!$D$15</f>
        <v>0.83360302335061731</v>
      </c>
      <c r="E21" s="15"/>
      <c r="F21" s="15"/>
      <c r="G21" s="15">
        <f>Баланс!G21/Баланс!$G$15</f>
        <v>0.7951112474751123</v>
      </c>
      <c r="H21" s="15"/>
      <c r="I21" s="15"/>
      <c r="J21" s="15"/>
      <c r="K21" s="15"/>
    </row>
    <row r="22" spans="1:11" x14ac:dyDescent="0.35">
      <c r="A22">
        <f>Баланс!A22</f>
        <v>0</v>
      </c>
      <c r="B22" s="15">
        <f>Баланс!B22/Баланс!$B$15</f>
        <v>0.85262673756873986</v>
      </c>
      <c r="C22" s="15">
        <f>Баланс!C22/Баланс!$C$15</f>
        <v>0.86712262159823961</v>
      </c>
      <c r="D22" s="15">
        <f>Баланс!D22/Баланс!$D$15</f>
        <v>0.89347041919788872</v>
      </c>
      <c r="E22" s="15"/>
      <c r="F22" s="15"/>
      <c r="G22" s="15">
        <f>Баланс!G22/Баланс!$G$15</f>
        <v>0.84199675480184255</v>
      </c>
      <c r="H22" s="15"/>
      <c r="I22" s="15"/>
      <c r="J22" s="15"/>
      <c r="K22" s="15"/>
    </row>
    <row r="23" spans="1:11" x14ac:dyDescent="0.35">
      <c r="A23" t="str">
        <f>Баланс!A23</f>
        <v>Неконтрольные доли участия</v>
      </c>
      <c r="B23" s="15">
        <f>Баланс!B23/Баланс!$B$15</f>
        <v>3.9964546705515818E-6</v>
      </c>
      <c r="C23" s="15">
        <f>Баланс!C23/Баланс!$C$15</f>
        <v>3.6373480181909325E-6</v>
      </c>
      <c r="D23" s="15">
        <f>Баланс!D23/Баланс!$D$15</f>
        <v>2.9524037970363881E-6</v>
      </c>
      <c r="E23" s="15"/>
      <c r="F23" s="15"/>
      <c r="G23" s="15">
        <f>Баланс!G23/Баланс!$G$15</f>
        <v>1.8407667544565147E-6</v>
      </c>
      <c r="H23" s="15"/>
      <c r="I23" s="15"/>
      <c r="J23" s="15"/>
      <c r="K23" s="15"/>
    </row>
    <row r="24" spans="1:11" x14ac:dyDescent="0.35">
      <c r="A24" t="str">
        <f>Баланс!A24</f>
        <v>Итого капитал</v>
      </c>
      <c r="B24" s="15">
        <f>Баланс!B24/Баланс!$B$15</f>
        <v>0.85263073402341039</v>
      </c>
      <c r="C24" s="15">
        <f>Баланс!C24/Баланс!$C$15</f>
        <v>0.86712625894625783</v>
      </c>
      <c r="D24" s="15">
        <f>Баланс!D24/Баланс!$D$15</f>
        <v>0.89347337160168572</v>
      </c>
      <c r="E24" s="15"/>
      <c r="F24" s="15"/>
      <c r="G24" s="15">
        <f>Баланс!G24/Баланс!$G$15</f>
        <v>0.84199859556859702</v>
      </c>
      <c r="H24" s="15"/>
      <c r="I24" s="15"/>
      <c r="J24" s="15"/>
      <c r="K24" s="15"/>
    </row>
    <row r="25" spans="1:11" x14ac:dyDescent="0.35">
      <c r="A25" t="str">
        <f>Баланс!A25</f>
        <v>Долгосрочные обязательства</v>
      </c>
      <c r="B25" s="15">
        <f>Баланс!B25/Баланс!$B$15</f>
        <v>0</v>
      </c>
      <c r="C25" s="15">
        <f>Баланс!C25/Баланс!$C$15</f>
        <v>0</v>
      </c>
      <c r="D25" s="15">
        <f>Баланс!D25/Баланс!$D$15</f>
        <v>0</v>
      </c>
      <c r="E25" s="15"/>
      <c r="F25" s="15"/>
      <c r="G25" s="15">
        <f>Баланс!G25/Баланс!$G$15</f>
        <v>0</v>
      </c>
      <c r="H25" s="15"/>
      <c r="I25" s="15"/>
      <c r="J25" s="15"/>
      <c r="K25" s="15"/>
    </row>
    <row r="26" spans="1:11" x14ac:dyDescent="0.35">
      <c r="A26" t="str">
        <f>Баланс!A26</f>
        <v>Долгосрочные займы</v>
      </c>
      <c r="B26" s="15">
        <f>Баланс!B26/Баланс!$B$15</f>
        <v>0</v>
      </c>
      <c r="C26" s="15">
        <f>Баланс!C26/Баланс!$C$15</f>
        <v>0</v>
      </c>
      <c r="D26" s="15">
        <f>Баланс!D26/Баланс!$D$15</f>
        <v>0</v>
      </c>
      <c r="E26" s="15"/>
      <c r="F26" s="15"/>
      <c r="G26" s="15">
        <f>Баланс!G26/Баланс!$G$15</f>
        <v>3.7433427749941704E-2</v>
      </c>
      <c r="H26" s="15"/>
      <c r="I26" s="15"/>
      <c r="J26" s="15"/>
      <c r="K26" s="15"/>
    </row>
    <row r="27" spans="1:11" x14ac:dyDescent="0.35">
      <c r="A27" t="str">
        <f>Баланс!A27</f>
        <v>Отложенные налоговые обязательства</v>
      </c>
      <c r="B27" s="15">
        <f>Баланс!B27/Баланс!$B$15</f>
        <v>6.2278582017240978E-2</v>
      </c>
      <c r="C27" s="15">
        <f>Баланс!C27/Баланс!$C$15</f>
        <v>5.1734740662326549E-2</v>
      </c>
      <c r="D27" s="15">
        <f>Баланс!D27/Баланс!$D$15</f>
        <v>4.5280794212219005E-2</v>
      </c>
      <c r="E27" s="15"/>
      <c r="F27" s="15"/>
      <c r="G27" s="15">
        <f>Баланс!G27/Баланс!$G$15</f>
        <v>2.5023420075416952E-2</v>
      </c>
      <c r="H27" s="15"/>
      <c r="I27" s="15"/>
      <c r="J27" s="15"/>
      <c r="K27" s="15"/>
    </row>
    <row r="28" spans="1:11" x14ac:dyDescent="0.35">
      <c r="A28" t="str">
        <f>Баланс!A28</f>
        <v>Обязательства по вознаграждениям сотрудников</v>
      </c>
      <c r="B28" s="15">
        <f>Баланс!B28/Баланс!$B$15</f>
        <v>0</v>
      </c>
      <c r="C28" s="15">
        <f>Баланс!C28/Баланс!$C$15</f>
        <v>0</v>
      </c>
      <c r="D28" s="15">
        <f>Баланс!D28/Баланс!$D$15</f>
        <v>0</v>
      </c>
      <c r="E28" s="15"/>
      <c r="F28" s="15"/>
      <c r="G28" s="15">
        <f>Баланс!G28/Баланс!$G$15</f>
        <v>8.7639273333025552E-3</v>
      </c>
      <c r="H28" s="15"/>
      <c r="I28" s="15"/>
      <c r="J28" s="15"/>
      <c r="K28" s="15"/>
    </row>
    <row r="29" spans="1:11" x14ac:dyDescent="0.35">
      <c r="A29" t="e">
        <f>Баланс!#REF!</f>
        <v>#REF!</v>
      </c>
      <c r="B29" s="15">
        <f>Баланс!B29/Баланс!$B$15</f>
        <v>6.2278582017240978E-2</v>
      </c>
      <c r="C29" s="15">
        <f>Баланс!C29/Баланс!$C$15</f>
        <v>5.1734740662326549E-2</v>
      </c>
      <c r="D29" s="15">
        <f>Баланс!D29/Баланс!$D$15</f>
        <v>4.5280794212219005E-2</v>
      </c>
      <c r="E29" s="15"/>
      <c r="F29" s="15"/>
      <c r="G29" s="15">
        <f>Баланс!G29/Баланс!$G$15</f>
        <v>7.1220775158661209E-2</v>
      </c>
      <c r="H29" s="15"/>
      <c r="I29" s="15"/>
      <c r="J29" s="15"/>
      <c r="K29" s="15"/>
    </row>
    <row r="30" spans="1:11" x14ac:dyDescent="0.35">
      <c r="A30" t="str">
        <f>Баланс!A37</f>
        <v>Итого краткосрочные обязательства</v>
      </c>
      <c r="B30" s="15">
        <f>Баланс!B30/Баланс!$B$15</f>
        <v>0</v>
      </c>
      <c r="C30" s="15">
        <f>Баланс!C30/Баланс!$C$15</f>
        <v>0</v>
      </c>
      <c r="D30" s="15">
        <f>Баланс!D30/Баланс!$D$15</f>
        <v>0</v>
      </c>
      <c r="E30" s="15"/>
      <c r="F30" s="15"/>
      <c r="G30" s="15">
        <f>Баланс!G30/Баланс!$G$15</f>
        <v>0</v>
      </c>
      <c r="H30" s="15"/>
      <c r="I30" s="15"/>
      <c r="J30" s="15"/>
      <c r="K30" s="15"/>
    </row>
    <row r="31" spans="1:11" x14ac:dyDescent="0.35">
      <c r="A31" t="str">
        <f>Баланс!A31</f>
        <v>Займы</v>
      </c>
      <c r="B31" s="15">
        <f>Баланс!B31/Баланс!$B$15</f>
        <v>0</v>
      </c>
      <c r="C31" s="15">
        <f>Баланс!C31/Баланс!$C$15</f>
        <v>1.7097570134388913E-2</v>
      </c>
      <c r="D31" s="15">
        <f>Баланс!D31/Баланс!$D$15</f>
        <v>0</v>
      </c>
      <c r="E31" s="15"/>
      <c r="F31" s="15"/>
      <c r="G31" s="15">
        <f>Баланс!G31/Баланс!$G$15</f>
        <v>1.2551010407916122E-2</v>
      </c>
      <c r="H31" s="15"/>
      <c r="I31" s="15"/>
      <c r="J31" s="15"/>
      <c r="K31" s="15"/>
    </row>
    <row r="32" spans="1:11" x14ac:dyDescent="0.35">
      <c r="A32" t="str">
        <f>Баланс!A32</f>
        <v>Торговая кредиторская щадолженность</v>
      </c>
      <c r="B32" s="15">
        <f>Баланс!B32/Баланс!$B$15</f>
        <v>1.298895183493152E-2</v>
      </c>
      <c r="C32" s="15">
        <f>Баланс!C32/Баланс!$C$15</f>
        <v>8.1173894272403707E-3</v>
      </c>
      <c r="D32" s="15">
        <f>Баланс!D32/Баланс!$D$15</f>
        <v>8.3220464235973044E-3</v>
      </c>
      <c r="E32" s="15"/>
      <c r="F32" s="15"/>
      <c r="G32" s="15">
        <f>Баланс!G32/Баланс!$G$15</f>
        <v>1.7785598827564114E-2</v>
      </c>
      <c r="H32" s="15"/>
      <c r="I32" s="15"/>
      <c r="J32" s="15"/>
      <c r="K32" s="15"/>
    </row>
    <row r="33" spans="1:11" x14ac:dyDescent="0.35">
      <c r="A33" t="str">
        <f>Баланс!A33</f>
        <v>Авансы полученнные</v>
      </c>
      <c r="B33" s="15">
        <f>Баланс!B33/Баланс!$B$15</f>
        <v>5.2696302974615397E-3</v>
      </c>
      <c r="C33" s="15">
        <f>Баланс!C33/Баланс!$C$15</f>
        <v>5.2696541788289208E-3</v>
      </c>
      <c r="D33" s="15">
        <f>Баланс!D33/Баланс!$D$15</f>
        <v>3.7015344812353569E-3</v>
      </c>
      <c r="E33" s="15"/>
      <c r="F33" s="15"/>
      <c r="G33" s="15">
        <f>Баланс!G33/Баланс!$G$15</f>
        <v>3.0827320836883253E-3</v>
      </c>
      <c r="H33" s="15"/>
      <c r="I33" s="15"/>
      <c r="J33" s="15"/>
      <c r="K33" s="15"/>
    </row>
    <row r="34" spans="1:11" x14ac:dyDescent="0.35">
      <c r="A34" t="str">
        <f>Баланс!A34</f>
        <v>Обязательства по вознаграждениям сотрудников</v>
      </c>
      <c r="B34" s="15">
        <f>Баланс!B34/Баланс!$B$15</f>
        <v>0</v>
      </c>
      <c r="C34" s="15">
        <f>Баланс!C34/Баланс!$C$15</f>
        <v>0</v>
      </c>
      <c r="D34" s="15">
        <f>Баланс!D34/Баланс!$D$15</f>
        <v>0</v>
      </c>
      <c r="E34" s="15"/>
      <c r="F34" s="15"/>
      <c r="G34" s="15">
        <f>Баланс!G34/Баланс!$G$15</f>
        <v>1.0949616962209132E-3</v>
      </c>
      <c r="H34" s="15"/>
      <c r="I34" s="15"/>
      <c r="J34" s="15"/>
      <c r="K34" s="15"/>
    </row>
    <row r="35" spans="1:11" x14ac:dyDescent="0.35">
      <c r="A35" t="str">
        <f>Баланс!A35</f>
        <v>Текущий подоходный налог к уплате</v>
      </c>
      <c r="B35" s="15">
        <f>Баланс!B35/Баланс!$B$15</f>
        <v>1.2725524509274316E-2</v>
      </c>
      <c r="C35" s="15">
        <f>Баланс!C35/Баланс!$C$15</f>
        <v>5.5484969769014221E-6</v>
      </c>
      <c r="D35" s="15">
        <f>Баланс!D35/Баланс!$D$15</f>
        <v>2.4789050748701749E-5</v>
      </c>
      <c r="E35" s="15"/>
      <c r="F35" s="15"/>
      <c r="G35" s="15">
        <f>Баланс!G35/Баланс!$G$15</f>
        <v>0</v>
      </c>
      <c r="H35" s="15"/>
      <c r="I35" s="15"/>
      <c r="J35" s="15"/>
      <c r="K35" s="15"/>
    </row>
    <row r="36" spans="1:11" x14ac:dyDescent="0.35">
      <c r="A36" t="str">
        <f>Баланс!A36</f>
        <v xml:space="preserve">Прочие краткосрочные обязательства </v>
      </c>
      <c r="B36" s="15">
        <f>Баланс!B36/Баланс!$B$15</f>
        <v>5.4106577317681231E-2</v>
      </c>
      <c r="C36" s="15">
        <f>Баланс!C36/Баланс!$C$15</f>
        <v>5.0648838153980531E-2</v>
      </c>
      <c r="D36" s="15">
        <f>Баланс!D36/Баланс!$D$15</f>
        <v>4.9197464230513882E-2</v>
      </c>
      <c r="E36" s="15"/>
      <c r="F36" s="15"/>
      <c r="G36" s="15">
        <f>Баланс!G36/Баланс!$G$15</f>
        <v>5.2266326257352301E-2</v>
      </c>
      <c r="H36" s="15"/>
      <c r="I36" s="15"/>
      <c r="J36" s="15"/>
      <c r="K36" s="15"/>
    </row>
    <row r="37" spans="1:11" x14ac:dyDescent="0.35">
      <c r="A37" t="str">
        <f>Баланс!A29</f>
        <v>Итого долгосрочные обязательства</v>
      </c>
      <c r="B37" s="15">
        <f>Баланс!B37/Баланс!$B$15</f>
        <v>8.5090683959348601E-2</v>
      </c>
      <c r="C37" s="15">
        <f>Баланс!C37/Баланс!$C$15</f>
        <v>8.1139000391415639E-2</v>
      </c>
      <c r="D37" s="15">
        <f>Баланс!D37/Баланс!$D$15</f>
        <v>6.1245834186095249E-2</v>
      </c>
      <c r="E37" s="15"/>
      <c r="F37" s="15"/>
      <c r="G37" s="15">
        <f>Баланс!G37/Баланс!$G$15</f>
        <v>8.6780629272741772E-2</v>
      </c>
      <c r="H37" s="15"/>
      <c r="I37" s="15"/>
      <c r="J37" s="15"/>
      <c r="K37" s="15"/>
    </row>
    <row r="38" spans="1:11" x14ac:dyDescent="0.35">
      <c r="A38" t="e">
        <f>Баланс!#REF!</f>
        <v>#REF!</v>
      </c>
      <c r="B38" s="15">
        <f>Баланс!B38/Баланс!$B$15</f>
        <v>0.14736926597658959</v>
      </c>
      <c r="C38" s="15">
        <f>Баланс!C38/Баланс!$C$15</f>
        <v>0.13287374105374219</v>
      </c>
      <c r="D38" s="15">
        <f>Баланс!D38/Баланс!$D$15</f>
        <v>0.10652662839831425</v>
      </c>
      <c r="E38" s="15"/>
      <c r="F38" s="15"/>
      <c r="G38" s="15">
        <f>Баланс!G38/Баланс!$G$15</f>
        <v>0.15800140443140298</v>
      </c>
      <c r="H38" s="15"/>
      <c r="I38" s="15"/>
      <c r="J38" s="15"/>
      <c r="K38" s="15"/>
    </row>
    <row r="39" spans="1:11" x14ac:dyDescent="0.35">
      <c r="A39" t="str">
        <f>Баланс!A39</f>
        <v>ИТОГО КАПИТАЛ И ОБЯЗАТЕЛЬСТВА</v>
      </c>
      <c r="B39" s="15">
        <f>Баланс!B39/Баланс!$B$15</f>
        <v>1</v>
      </c>
      <c r="C39" s="15">
        <f>Баланс!C39/Баланс!$C$15</f>
        <v>1</v>
      </c>
      <c r="D39" s="15">
        <f>Баланс!D39/Баланс!$D$15</f>
        <v>1</v>
      </c>
      <c r="E39" s="15"/>
      <c r="F39" s="15"/>
      <c r="G39" s="15">
        <f>Баланс!G39/Баланс!$G$15</f>
        <v>1</v>
      </c>
      <c r="H39" s="15"/>
      <c r="I39" s="15"/>
      <c r="J39" s="15"/>
      <c r="K39" s="1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9D107-1E77-4A0C-8A27-60D9CB596707}">
  <dimension ref="A1:J28"/>
  <sheetViews>
    <sheetView workbookViewId="0">
      <selection activeCell="D3" sqref="D3"/>
    </sheetView>
  </sheetViews>
  <sheetFormatPr defaultRowHeight="14.5" x14ac:dyDescent="0.35"/>
  <cols>
    <col min="1" max="1" width="2.90625" bestFit="1" customWidth="1"/>
    <col min="2" max="2" width="32.7265625" style="1" bestFit="1" customWidth="1"/>
    <col min="3" max="3" width="30.453125" style="1" customWidth="1"/>
    <col min="4" max="4" width="10" bestFit="1" customWidth="1"/>
    <col min="5" max="5" width="9.81640625" bestFit="1" customWidth="1"/>
    <col min="6" max="6" width="9.90625" bestFit="1" customWidth="1"/>
    <col min="7" max="7" width="19.81640625" customWidth="1"/>
    <col min="8" max="9" width="9.90625" bestFit="1" customWidth="1"/>
    <col min="10" max="10" width="11.1796875" style="23" bestFit="1" customWidth="1"/>
  </cols>
  <sheetData>
    <row r="1" spans="1:10" x14ac:dyDescent="0.35">
      <c r="A1" s="17" t="s">
        <v>50</v>
      </c>
      <c r="B1" s="26" t="s">
        <v>78</v>
      </c>
      <c r="C1" s="26" t="s">
        <v>37</v>
      </c>
      <c r="D1" s="25">
        <v>2010</v>
      </c>
      <c r="E1" s="25">
        <v>2011</v>
      </c>
      <c r="F1" s="25">
        <v>2012</v>
      </c>
      <c r="G1" s="25">
        <v>2013</v>
      </c>
      <c r="H1" s="25">
        <v>2014</v>
      </c>
      <c r="I1" s="25">
        <v>2015</v>
      </c>
      <c r="J1" s="25" t="s">
        <v>39</v>
      </c>
    </row>
    <row r="2" spans="1:10" x14ac:dyDescent="0.35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ht="28.5" x14ac:dyDescent="0.35">
      <c r="A3" s="17">
        <v>1</v>
      </c>
      <c r="B3" s="20" t="s">
        <v>36</v>
      </c>
      <c r="C3" s="20" t="s">
        <v>38</v>
      </c>
      <c r="D3" s="19">
        <f>Баланс!B7/Баланс!B37</f>
        <v>5.8875235730587701</v>
      </c>
      <c r="E3" s="19">
        <f>Баланс!C7/Баланс!C37</f>
        <v>5.2732136181697165</v>
      </c>
      <c r="F3" s="19">
        <f>Баланс!D7/Баланс!D37</f>
        <v>6.533120560860719</v>
      </c>
      <c r="G3" s="19">
        <f>Баланс!E7/Баланс!E37</f>
        <v>4.6942937065259951</v>
      </c>
      <c r="H3" s="19">
        <f>Баланс!F7/Баланс!F37</f>
        <v>5.4113047018778193</v>
      </c>
      <c r="I3" s="19">
        <f>Баланс!G7/Баланс!G37</f>
        <v>4.5976195354886986</v>
      </c>
      <c r="J3" s="18" t="s">
        <v>40</v>
      </c>
    </row>
    <row r="4" spans="1:10" ht="70.5" x14ac:dyDescent="0.35">
      <c r="A4" s="17">
        <v>2</v>
      </c>
      <c r="B4" s="20" t="s">
        <v>41</v>
      </c>
      <c r="C4" s="20" t="s">
        <v>42</v>
      </c>
      <c r="D4" s="19">
        <f>SUM(Баланс!B13,Баланс!B9)/Баланс!B37</f>
        <v>0.36293395722499822</v>
      </c>
      <c r="E4" s="19">
        <f>SUM(Баланс!C13,Баланс!C9)/Баланс!C37</f>
        <v>0.63745665302053611</v>
      </c>
      <c r="F4" s="19">
        <f>SUM(Баланс!D13,Баланс!D9)/Баланс!D37</f>
        <v>1.5946356961143404</v>
      </c>
      <c r="G4" s="19">
        <f>SUM(Баланс!E13,Баланс!E9)/Баланс!E37</f>
        <v>2.4723430432330189</v>
      </c>
      <c r="H4" s="19">
        <f>SUM(Баланс!F13,Баланс!F9)/Баланс!F37</f>
        <v>2.3128379016628395</v>
      </c>
      <c r="I4" s="19">
        <f>SUM(Баланс!G13,Баланс!G9)/Баланс!G37</f>
        <v>3.0362410788791894</v>
      </c>
      <c r="J4" s="22" t="s">
        <v>43</v>
      </c>
    </row>
    <row r="5" spans="1:10" ht="56.5" x14ac:dyDescent="0.35">
      <c r="A5" s="17">
        <v>3</v>
      </c>
      <c r="B5" s="20" t="s">
        <v>44</v>
      </c>
      <c r="C5" s="20" t="s">
        <v>45</v>
      </c>
      <c r="D5" s="19">
        <f>Баланс!B13/Баланс!B37</f>
        <v>0.25310041943924577</v>
      </c>
      <c r="E5" s="19">
        <f>Баланс!C13/Баланс!C37</f>
        <v>0.42881673763262429</v>
      </c>
      <c r="F5" s="19">
        <f>Баланс!D13/Баланс!D37</f>
        <v>1.1856923397362142</v>
      </c>
      <c r="G5" s="19">
        <f>Баланс!E13/Баланс!E37</f>
        <v>2.1969328888170598</v>
      </c>
      <c r="H5" s="19">
        <f>Баланс!F13/Баланс!F37</f>
        <v>2.1264318170713832</v>
      </c>
      <c r="I5" s="19">
        <f>Баланс!G13/Баланс!G37</f>
        <v>2.843325540145945</v>
      </c>
      <c r="J5" s="22" t="s">
        <v>46</v>
      </c>
    </row>
    <row r="6" spans="1:10" x14ac:dyDescent="0.35">
      <c r="A6" s="61" t="s">
        <v>80</v>
      </c>
      <c r="B6" s="62"/>
      <c r="C6" s="62"/>
      <c r="D6" s="62"/>
      <c r="E6" s="62"/>
      <c r="F6" s="62"/>
      <c r="G6" s="62"/>
      <c r="H6" s="62"/>
      <c r="I6" s="62"/>
      <c r="J6" s="63"/>
    </row>
    <row r="7" spans="1:10" ht="28.5" x14ac:dyDescent="0.35">
      <c r="A7" s="17">
        <v>4</v>
      </c>
      <c r="B7" s="20" t="s">
        <v>48</v>
      </c>
      <c r="C7" s="20" t="s">
        <v>47</v>
      </c>
      <c r="D7" s="21">
        <f>Баланс!B7-Баланс!B37</f>
        <v>6139712</v>
      </c>
      <c r="E7" s="21">
        <f>Баланс!C7-Баланс!C37</f>
        <v>5624079</v>
      </c>
      <c r="F7" s="21">
        <f>Баланс!D7-Баланс!D37</f>
        <v>6083406</v>
      </c>
      <c r="G7" s="21">
        <f>Баланс!E7-Баланс!E37</f>
        <v>5783221</v>
      </c>
      <c r="H7" s="21">
        <f>Баланс!F7-Баланс!F37</f>
        <v>6771463</v>
      </c>
      <c r="I7" s="21">
        <f>Баланс!G7-Баланс!G37</f>
        <v>8480262</v>
      </c>
      <c r="J7" s="18" t="s">
        <v>49</v>
      </c>
    </row>
    <row r="8" spans="1:10" ht="28.5" x14ac:dyDescent="0.35">
      <c r="A8" s="17">
        <v>5</v>
      </c>
      <c r="B8" s="20" t="s">
        <v>51</v>
      </c>
      <c r="C8" s="20" t="s">
        <v>52</v>
      </c>
      <c r="D8" s="19">
        <f>Баланс!B9/Баланс!B32</f>
        <v>0.71952001752217654</v>
      </c>
      <c r="E8" s="19">
        <f>Баланс!C9/Баланс!C32</f>
        <v>2.0855022822380365</v>
      </c>
      <c r="F8" s="19">
        <f>Баланс!D9/Баланс!D32</f>
        <v>3.009605537073357</v>
      </c>
      <c r="G8" s="19">
        <f>Баланс!E9/Баланс!E32</f>
        <v>0.94737512882095587</v>
      </c>
      <c r="H8" s="19">
        <f>Баланс!F9/Баланс!F32</f>
        <v>0.94384831822035153</v>
      </c>
      <c r="I8" s="19">
        <f>Баланс!G9/Баланс!G32</f>
        <v>0.94128581275628598</v>
      </c>
      <c r="J8" s="18" t="s">
        <v>53</v>
      </c>
    </row>
    <row r="9" spans="1:10" x14ac:dyDescent="0.35">
      <c r="A9" s="36"/>
      <c r="B9" s="32"/>
      <c r="C9" s="32"/>
      <c r="D9" s="37"/>
      <c r="E9" s="37"/>
      <c r="F9" s="37"/>
      <c r="G9" s="37"/>
      <c r="H9" s="37"/>
      <c r="I9" s="37"/>
      <c r="J9" s="34"/>
    </row>
    <row r="10" spans="1:10" x14ac:dyDescent="0.35">
      <c r="B10" s="64" t="s">
        <v>81</v>
      </c>
      <c r="C10" s="64"/>
      <c r="D10" s="64"/>
      <c r="E10" s="64"/>
      <c r="F10" s="64"/>
      <c r="G10" s="64"/>
      <c r="H10" s="64"/>
    </row>
    <row r="11" spans="1:10" x14ac:dyDescent="0.35">
      <c r="B11" s="26" t="s">
        <v>0</v>
      </c>
      <c r="C11" s="26" t="s">
        <v>37</v>
      </c>
      <c r="D11" s="25" t="s">
        <v>72</v>
      </c>
      <c r="E11" s="26">
        <v>2015</v>
      </c>
      <c r="F11" s="25" t="s">
        <v>76</v>
      </c>
      <c r="G11" s="26" t="s">
        <v>37</v>
      </c>
      <c r="H11" s="25" t="s">
        <v>72</v>
      </c>
      <c r="I11" s="23"/>
      <c r="J11"/>
    </row>
    <row r="12" spans="1:10" ht="56.5" x14ac:dyDescent="0.35">
      <c r="B12" s="20" t="s">
        <v>54</v>
      </c>
      <c r="C12" s="20" t="s">
        <v>69</v>
      </c>
      <c r="D12" s="28">
        <f>Баланс!G13</f>
        <v>6702250</v>
      </c>
      <c r="E12" s="30" t="s">
        <v>67</v>
      </c>
      <c r="F12" s="18" t="s">
        <v>58</v>
      </c>
      <c r="G12" s="20" t="s">
        <v>73</v>
      </c>
      <c r="H12" s="21">
        <f>SUM(Баланс!G31:G32)</f>
        <v>824021</v>
      </c>
    </row>
    <row r="13" spans="1:10" ht="28.5" x14ac:dyDescent="0.35">
      <c r="B13" s="20" t="s">
        <v>55</v>
      </c>
      <c r="C13" s="20" t="s">
        <v>70</v>
      </c>
      <c r="D13" s="28">
        <f>SUM(Баланс!G8:G9)</f>
        <v>8290895</v>
      </c>
      <c r="E13" s="30" t="s">
        <v>67</v>
      </c>
      <c r="F13" s="18" t="s">
        <v>59</v>
      </c>
      <c r="G13" s="20" t="s">
        <v>74</v>
      </c>
      <c r="H13" s="21">
        <f>SUM(Баланс!G33:G36)</f>
        <v>1533166</v>
      </c>
    </row>
    <row r="14" spans="1:10" ht="28.5" x14ac:dyDescent="0.35">
      <c r="B14" s="20" t="s">
        <v>56</v>
      </c>
      <c r="C14" s="20" t="s">
        <v>71</v>
      </c>
      <c r="D14" s="28">
        <f>SUM(Баланс!G10:G12)</f>
        <v>1332000</v>
      </c>
      <c r="E14" s="31" t="s">
        <v>68</v>
      </c>
      <c r="F14" s="18" t="s">
        <v>60</v>
      </c>
      <c r="G14" s="20" t="s">
        <v>21</v>
      </c>
      <c r="H14" s="21">
        <f>Баланс!G29</f>
        <v>1934541</v>
      </c>
    </row>
    <row r="15" spans="1:10" x14ac:dyDescent="0.35">
      <c r="B15" s="20" t="s">
        <v>57</v>
      </c>
      <c r="C15" s="20" t="s">
        <v>1</v>
      </c>
      <c r="D15" s="28">
        <f>Баланс!G7</f>
        <v>10837449</v>
      </c>
      <c r="E15" s="30" t="s">
        <v>68</v>
      </c>
      <c r="F15" s="18" t="s">
        <v>61</v>
      </c>
      <c r="G15" s="20" t="s">
        <v>75</v>
      </c>
      <c r="H15" s="21">
        <f>Баланс!G24</f>
        <v>22870866</v>
      </c>
    </row>
    <row r="17" spans="2:8" x14ac:dyDescent="0.35">
      <c r="B17" s="29" t="s">
        <v>0</v>
      </c>
      <c r="C17" s="26" t="s">
        <v>37</v>
      </c>
      <c r="D17" s="24" t="s">
        <v>72</v>
      </c>
      <c r="E17" s="29">
        <v>2010</v>
      </c>
      <c r="F17" s="24" t="s">
        <v>76</v>
      </c>
      <c r="G17" s="26" t="s">
        <v>37</v>
      </c>
      <c r="H17" s="24" t="s">
        <v>72</v>
      </c>
    </row>
    <row r="18" spans="2:8" ht="56.5" x14ac:dyDescent="0.35">
      <c r="B18" s="20" t="s">
        <v>54</v>
      </c>
      <c r="C18" s="20" t="s">
        <v>69</v>
      </c>
      <c r="D18" s="28">
        <f>Баланс!B13</f>
        <v>317945</v>
      </c>
      <c r="E18" s="30" t="s">
        <v>67</v>
      </c>
      <c r="F18" s="18" t="s">
        <v>58</v>
      </c>
      <c r="G18" s="20" t="s">
        <v>73</v>
      </c>
      <c r="H18" s="21">
        <f>SUM(Баланс!B31:B32)</f>
        <v>191757</v>
      </c>
    </row>
    <row r="19" spans="2:8" ht="28.5" x14ac:dyDescent="0.35">
      <c r="B19" s="20" t="s">
        <v>55</v>
      </c>
      <c r="C19" s="20" t="s">
        <v>70</v>
      </c>
      <c r="D19" s="28">
        <f>SUM(Баланс!B8:B9)</f>
        <v>5128988</v>
      </c>
      <c r="E19" s="30" t="s">
        <v>67</v>
      </c>
      <c r="F19" s="18" t="s">
        <v>59</v>
      </c>
      <c r="G19" s="20" t="s">
        <v>74</v>
      </c>
      <c r="H19" s="21">
        <f>Баланс!B37-Ликвидность!H18</f>
        <v>1064444</v>
      </c>
    </row>
    <row r="20" spans="2:8" ht="28.5" x14ac:dyDescent="0.35">
      <c r="B20" s="20" t="s">
        <v>56</v>
      </c>
      <c r="C20" s="20" t="s">
        <v>71</v>
      </c>
      <c r="D20" s="28">
        <f>Баланс!B14-Ликвидность!D18-Ликвидность!D19</f>
        <v>1920239</v>
      </c>
      <c r="E20" s="30" t="s">
        <v>67</v>
      </c>
      <c r="F20" s="18" t="s">
        <v>60</v>
      </c>
      <c r="G20" s="20" t="s">
        <v>21</v>
      </c>
      <c r="H20" s="21">
        <f>Баланс!B29</f>
        <v>919424</v>
      </c>
    </row>
    <row r="21" spans="2:8" x14ac:dyDescent="0.35">
      <c r="B21" s="20" t="s">
        <v>57</v>
      </c>
      <c r="C21" s="20" t="s">
        <v>1</v>
      </c>
      <c r="D21" s="28">
        <f>Баланс!B7</f>
        <v>7395913</v>
      </c>
      <c r="E21" s="30" t="s">
        <v>68</v>
      </c>
      <c r="F21" s="18" t="s">
        <v>61</v>
      </c>
      <c r="G21" s="20" t="s">
        <v>75</v>
      </c>
      <c r="H21" s="21">
        <f>Баланс!B24</f>
        <v>12587460</v>
      </c>
    </row>
    <row r="22" spans="2:8" x14ac:dyDescent="0.35">
      <c r="B22" s="32"/>
      <c r="C22" s="32"/>
      <c r="D22" s="33"/>
      <c r="E22" s="38"/>
      <c r="F22" s="34"/>
      <c r="G22" s="32"/>
      <c r="H22" s="35"/>
    </row>
    <row r="23" spans="2:8" x14ac:dyDescent="0.35">
      <c r="D23" s="65" t="s">
        <v>82</v>
      </c>
      <c r="E23" s="65"/>
      <c r="F23" s="65"/>
    </row>
    <row r="24" spans="2:8" ht="28.5" x14ac:dyDescent="0.35">
      <c r="D24" s="29" t="s">
        <v>0</v>
      </c>
      <c r="E24" s="29" t="s">
        <v>77</v>
      </c>
      <c r="F24" s="24" t="s">
        <v>76</v>
      </c>
    </row>
    <row r="25" spans="2:8" x14ac:dyDescent="0.35">
      <c r="D25" s="20" t="s">
        <v>54</v>
      </c>
      <c r="E25" s="30" t="s">
        <v>67</v>
      </c>
      <c r="F25" s="18" t="s">
        <v>58</v>
      </c>
    </row>
    <row r="26" spans="2:8" x14ac:dyDescent="0.35">
      <c r="D26" s="20" t="s">
        <v>55</v>
      </c>
      <c r="E26" s="30" t="s">
        <v>67</v>
      </c>
      <c r="F26" s="18" t="s">
        <v>59</v>
      </c>
    </row>
    <row r="27" spans="2:8" x14ac:dyDescent="0.35">
      <c r="D27" s="20" t="s">
        <v>56</v>
      </c>
      <c r="E27" s="30" t="s">
        <v>67</v>
      </c>
      <c r="F27" s="18" t="s">
        <v>60</v>
      </c>
    </row>
    <row r="28" spans="2:8" x14ac:dyDescent="0.35">
      <c r="D28" s="20" t="s">
        <v>57</v>
      </c>
      <c r="E28" s="30" t="s">
        <v>68</v>
      </c>
      <c r="F28" s="18" t="s">
        <v>61</v>
      </c>
    </row>
  </sheetData>
  <mergeCells count="4">
    <mergeCell ref="A2:J2"/>
    <mergeCell ref="A6:J6"/>
    <mergeCell ref="B10:H10"/>
    <mergeCell ref="D23:F2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ОПУ</vt:lpstr>
      <vt:lpstr>Рентабельность</vt:lpstr>
      <vt:lpstr>Горизонтальный анализ</vt:lpstr>
      <vt:lpstr>ВЕРТИКАЛЬНЫЙ</vt:lpstr>
      <vt:lpstr>Ликвидность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2020-11-14T14:08:21Z</dcterms:modified>
</cp:coreProperties>
</file>